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735" tabRatio="907" firstSheet="2" activeTab="2"/>
  </bookViews>
  <sheets>
    <sheet name="Viab. Ambiental" sheetId="3" r:id="rId1"/>
    <sheet name="Viab. Social" sheetId="8" r:id="rId2"/>
    <sheet name="Custos e despesas" sheetId="10" r:id="rId3"/>
    <sheet name="Formação de Preços 1" sheetId="11" r:id="rId4"/>
    <sheet name="Formação de Preços 2" sheetId="12" r:id="rId5"/>
    <sheet name="Investimento e Atividades" sheetId="9" r:id="rId6"/>
    <sheet name="Ex. Custos e despesas" sheetId="1" r:id="rId7"/>
    <sheet name="Ex. Form. Preços 1" sheetId="2" r:id="rId8"/>
    <sheet name="Ex. Form. Preços 2" sheetId="4" r:id="rId9"/>
    <sheet name="Plan1" sheetId="13" r:id="rId10"/>
  </sheets>
  <definedNames>
    <definedName name="_xlnm.Print_Area" localSheetId="2">'Custos e despesas'!$B$1:$F$105</definedName>
    <definedName name="_xlnm.Print_Area" localSheetId="6">'Ex. Custos e despesas'!$B$1:$F$34</definedName>
    <definedName name="_xlnm.Print_Area" localSheetId="7">'Ex. Form. Preços 1'!$B$1:$E$16</definedName>
    <definedName name="_xlnm.Print_Area" localSheetId="8">'Ex. Form. Preços 2'!$B$1:$E$17</definedName>
    <definedName name="_xlnm.Print_Area" localSheetId="3">'Formação de Preços 1'!$B$1:$E$16</definedName>
    <definedName name="_xlnm.Print_Area" localSheetId="4">'Formação de Preços 2'!$B$1:$E$31</definedName>
  </definedNames>
  <calcPr calcId="145621"/>
</workbook>
</file>

<file path=xl/calcChain.xml><?xml version="1.0" encoding="utf-8"?>
<calcChain xmlns="http://schemas.openxmlformats.org/spreadsheetml/2006/main">
  <c r="C115" i="10" l="1"/>
  <c r="C116" i="10" s="1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41" i="10" s="1"/>
  <c r="F46" i="10"/>
  <c r="F48" i="10" s="1"/>
  <c r="D54" i="10"/>
  <c r="F54" i="10" s="1"/>
  <c r="D55" i="10"/>
  <c r="F55" i="10" s="1"/>
  <c r="D56" i="10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37" i="13" s="1"/>
  <c r="F56" i="10" l="1"/>
  <c r="D28" i="12" l="1"/>
  <c r="D8" i="4"/>
  <c r="D9" i="11"/>
  <c r="E9" i="11" s="1"/>
  <c r="D15" i="2"/>
  <c r="D17" i="11" l="1"/>
  <c r="E16" i="4"/>
  <c r="E15" i="4"/>
  <c r="E14" i="4"/>
  <c r="E13" i="4"/>
  <c r="D16" i="4"/>
  <c r="D15" i="4"/>
  <c r="D14" i="4"/>
  <c r="D13" i="4"/>
  <c r="D25" i="1"/>
  <c r="D24" i="1"/>
  <c r="F13" i="1"/>
  <c r="E9" i="1"/>
  <c r="F9" i="1" s="1"/>
  <c r="E7" i="1"/>
  <c r="F7" i="1" s="1"/>
  <c r="D30" i="12" l="1"/>
  <c r="E30" i="12" s="1"/>
  <c r="D29" i="12"/>
  <c r="E29" i="12" s="1"/>
  <c r="E28" i="12"/>
  <c r="D27" i="12"/>
  <c r="E27" i="12" s="1"/>
  <c r="C6" i="4"/>
  <c r="C32" i="1"/>
  <c r="C33" i="1" s="1"/>
  <c r="C34" i="1" s="1"/>
  <c r="D8" i="2" s="1"/>
  <c r="F24" i="1"/>
  <c r="F25" i="1"/>
  <c r="F19" i="1"/>
  <c r="F18" i="1"/>
  <c r="F12" i="1"/>
  <c r="F11" i="1"/>
  <c r="F10" i="1"/>
  <c r="F8" i="1"/>
  <c r="F14" i="1" l="1"/>
  <c r="D5" i="2" s="1"/>
  <c r="F26" i="1"/>
  <c r="D7" i="2" s="1"/>
  <c r="F20" i="1"/>
  <c r="D6" i="2" s="1"/>
  <c r="D6" i="4"/>
  <c r="D7" i="4"/>
  <c r="D9" i="4"/>
  <c r="C10" i="4"/>
  <c r="D9" i="2" l="1"/>
  <c r="C6" i="2" s="1"/>
  <c r="C37" i="1"/>
  <c r="C38" i="1" s="1"/>
  <c r="C5" i="2" l="1"/>
  <c r="E9" i="2"/>
  <c r="D12" i="2" s="1"/>
  <c r="D17" i="2" s="1"/>
  <c r="D16" i="2" s="1"/>
  <c r="C8" i="2"/>
  <c r="C7" i="2"/>
  <c r="C12" i="2" l="1"/>
  <c r="D13" i="2"/>
  <c r="C13" i="2" s="1"/>
</calcChain>
</file>

<file path=xl/sharedStrings.xml><?xml version="1.0" encoding="utf-8"?>
<sst xmlns="http://schemas.openxmlformats.org/spreadsheetml/2006/main" count="398" uniqueCount="169">
  <si>
    <t>pão para cachorro-quente</t>
  </si>
  <si>
    <t>guardanapo</t>
  </si>
  <si>
    <t>unidade</t>
  </si>
  <si>
    <t>$/unid.</t>
  </si>
  <si>
    <t>Quantidade</t>
  </si>
  <si>
    <t>Custo</t>
  </si>
  <si>
    <t xml:space="preserve">pão para cachorro-quente embalado </t>
  </si>
  <si>
    <t>caixa c/ 50 unid</t>
  </si>
  <si>
    <t>pacote c/ 4 unid</t>
  </si>
  <si>
    <t>salsicha perdigão</t>
  </si>
  <si>
    <t>500g aprox 10 unid</t>
  </si>
  <si>
    <t>embalagem de papelão</t>
  </si>
  <si>
    <t>caixa c/ 100 unid</t>
  </si>
  <si>
    <t>mostarda (sachê)</t>
  </si>
  <si>
    <t>caixa c/ 208 unid 7g</t>
  </si>
  <si>
    <t>catchup (sachê)</t>
  </si>
  <si>
    <t>caixa 2000 unidades</t>
  </si>
  <si>
    <t>Produto</t>
  </si>
  <si>
    <t>Custos</t>
  </si>
  <si>
    <t>Matéria-prima</t>
  </si>
  <si>
    <t>Transporte</t>
  </si>
  <si>
    <t>Hora de trabalho</t>
  </si>
  <si>
    <t>Depreciação</t>
  </si>
  <si>
    <t>Tipo de transporte</t>
  </si>
  <si>
    <t>Metrô</t>
  </si>
  <si>
    <t>ônibus</t>
  </si>
  <si>
    <t>passagem</t>
  </si>
  <si>
    <t>Calculo da hora</t>
  </si>
  <si>
    <t>hora</t>
  </si>
  <si>
    <t>Equipamento</t>
  </si>
  <si>
    <t>Por mês</t>
  </si>
  <si>
    <t>Preço</t>
  </si>
  <si>
    <t>Fundos</t>
  </si>
  <si>
    <t>Impostos</t>
  </si>
  <si>
    <t>Fundos (15%)</t>
  </si>
  <si>
    <t>IR</t>
  </si>
  <si>
    <t>MEI (supersimples)</t>
  </si>
  <si>
    <t>Taxa administrativa</t>
  </si>
  <si>
    <t>Percentual</t>
  </si>
  <si>
    <t>Preço da concorrência?</t>
  </si>
  <si>
    <t>VIABILIDADE AMBIENTAL</t>
  </si>
  <si>
    <t>Sugestão: Respostas às perguntas abaixo</t>
  </si>
  <si>
    <t xml:space="preserve">Pergunta 1: </t>
  </si>
  <si>
    <t xml:space="preserve">Pergunta 2: </t>
  </si>
  <si>
    <t>Listar questões relacionadas ao impacto ambiental do negócio proposto.</t>
  </si>
  <si>
    <t xml:space="preserve">Pergunta 3: </t>
  </si>
  <si>
    <t xml:space="preserve">Pergunta 4: </t>
  </si>
  <si>
    <t>Quais são os insumos produtivos utilizados e qual o seu impacto ambiental?</t>
  </si>
  <si>
    <t>O processo de produção evita desperdícios, e se preocupa com os resíduos descartados?</t>
  </si>
  <si>
    <t>Quais os materiais e o volume de resíduos destinados para a coleta seletiva?</t>
  </si>
  <si>
    <t>Quais os materiais e o volume de resíduos impróprios para a coleta seletiva?</t>
  </si>
  <si>
    <t>Itens:</t>
  </si>
  <si>
    <t>VIABILIDADE SOCIAL</t>
  </si>
  <si>
    <t>Listar questões relacionadas ao impacto social do negócio proposto.</t>
  </si>
  <si>
    <t>Quais os mecanismos e instrumentos que garantem a autogestão no empreendimento?</t>
  </si>
  <si>
    <t>Quais os benefícios que o empreendimento gera para seu entorno?</t>
  </si>
  <si>
    <t>O empreendimento compra insumos produtivos de outros estabelecimentos da vizinhança e/ou de empreendimentos da economia solidária?</t>
  </si>
  <si>
    <t>O empreendimento vende produtos e serviços para outros outros estabelecimentos da vizinhança e/ou de empreendimentos da economia solidária?</t>
  </si>
  <si>
    <t>O empreendimento integra alguma estratégia com outros empreendimentos da economia solidária? (Compras, Vendas, Produção, Crédito, Informações, Educação, entre outras)</t>
  </si>
  <si>
    <t>O empreendimento participa de reuniões do movimento de economia solidária? (Fóruns estaduais, regionais/municipais, redes solidárias locais, audiências públicas, entre outras)</t>
  </si>
  <si>
    <t xml:space="preserve">Pergunta 5: </t>
  </si>
  <si>
    <t xml:space="preserve">Pergunta 6: </t>
  </si>
  <si>
    <t>Formação de Custos e Despesas</t>
  </si>
  <si>
    <t>Nome do produto ou serviço:</t>
  </si>
  <si>
    <t>Quantidade de produtos ou serviços ofertados:</t>
  </si>
  <si>
    <t>Cachorro quente</t>
  </si>
  <si>
    <t>Materia prima</t>
  </si>
  <si>
    <t>TOTAL</t>
  </si>
  <si>
    <t>Preço do equipamento (carrinho de cachorro quente)</t>
  </si>
  <si>
    <t>Tempo de vida útil (anos)</t>
  </si>
  <si>
    <t>Depreciação (1 ano)</t>
  </si>
  <si>
    <t>Depreciação (1 mês)</t>
  </si>
  <si>
    <t>depreciação (1 semana)</t>
  </si>
  <si>
    <t>TOTAL de Custos/Despesas</t>
  </si>
  <si>
    <t>Por unidade produzida</t>
  </si>
  <si>
    <t>Por 100 unidades</t>
  </si>
  <si>
    <t>Por unidade</t>
  </si>
  <si>
    <t>Preço final</t>
  </si>
  <si>
    <t>Preço formado através dos custos/despesas</t>
  </si>
  <si>
    <t>Preço formado através do competidor</t>
  </si>
  <si>
    <t>(telefone, administração, etc....) aprox. 10%</t>
  </si>
  <si>
    <t>PROJETO: Investimentos e Atividades</t>
  </si>
  <si>
    <t>Investimento ou Atividade</t>
  </si>
  <si>
    <t>Prazo</t>
  </si>
  <si>
    <t>Valor</t>
  </si>
  <si>
    <t>Listar todas as atividades e investimentos necessários para iniciar a operação do serviço ou produto</t>
  </si>
  <si>
    <t xml:space="preserve">Salário desejado = R$ </t>
  </si>
  <si>
    <t>Retirada desejada = R$ 1200,00</t>
  </si>
  <si>
    <t>Trabalho interno (preparação)</t>
  </si>
  <si>
    <t>Trabalho externo (venda e logística)</t>
  </si>
  <si>
    <t>Hora/dia: 8h/d</t>
  </si>
  <si>
    <t>Obs.</t>
  </si>
  <si>
    <t>. MEI é fixo por mês
. 22 dias úteis
. 3 pessoas trabalhando
. 100 cachorros quentes</t>
  </si>
  <si>
    <t>Supondo 10% do valor final</t>
  </si>
  <si>
    <t>Supondo 15% do valor final</t>
  </si>
  <si>
    <t>Da planilha anteriaor</t>
  </si>
  <si>
    <t>Da tabela acima</t>
  </si>
  <si>
    <t>Atenção à taxa administrativa e ao fundo</t>
  </si>
  <si>
    <t>Supondo o preço =8</t>
  </si>
  <si>
    <t>Estimativa de custos do concorrente</t>
  </si>
  <si>
    <t>Concorrente 01</t>
  </si>
  <si>
    <t>Concorrente 02</t>
  </si>
  <si>
    <t>Concorrente 03</t>
  </si>
  <si>
    <t>Produto / serviço</t>
  </si>
  <si>
    <t>Preço da fabriqueta</t>
  </si>
  <si>
    <t>Novo preço decidido</t>
  </si>
  <si>
    <t>(1) Quadro 1 - Pesquisa de preços:</t>
  </si>
  <si>
    <t>(2)  Quadro 2 - Estimativas:</t>
  </si>
  <si>
    <t xml:space="preserve">Van de Passeio- 15 pessoas </t>
  </si>
  <si>
    <t>1 Translado</t>
  </si>
  <si>
    <t>Hora</t>
  </si>
  <si>
    <t xml:space="preserve">Preço do equipamento </t>
  </si>
  <si>
    <t xml:space="preserve"> </t>
  </si>
  <si>
    <t xml:space="preserve">Considerando um dia com duas viajens </t>
  </si>
  <si>
    <t>24h/ por dia</t>
  </si>
  <si>
    <t>Hora/Dia :</t>
  </si>
  <si>
    <t>Horário da Manhã - 6 pessoas</t>
  </si>
  <si>
    <t>Horário da Tarde - 7 pessoas</t>
  </si>
  <si>
    <t xml:space="preserve">Horário da Noite - 7 pessoas </t>
  </si>
  <si>
    <t xml:space="preserve">Iremos atender 24 horas por dia, por isso que teremos 3 escalas ou horários. Até porque iremos ter dormitório para os turistas. </t>
  </si>
  <si>
    <t>Localidade</t>
  </si>
  <si>
    <t>Compra de Equipamento</t>
  </si>
  <si>
    <t xml:space="preserve">Matéria-Prima </t>
  </si>
  <si>
    <t xml:space="preserve">Impostos e Permissões </t>
  </si>
  <si>
    <t>Fitas tubulares de nylon 2000KN (safety line) Bungee cords</t>
  </si>
  <si>
    <t>Caixa c/ 2 Unid.</t>
  </si>
  <si>
    <t>Mosquetões de aço</t>
  </si>
  <si>
    <t>Caixa c/ 4 Unid.</t>
  </si>
  <si>
    <t xml:space="preserve">Seat harness </t>
  </si>
  <si>
    <t>Caixa c/ 3 Unid.</t>
  </si>
  <si>
    <t>Freio “Rack” para resgate</t>
  </si>
  <si>
    <t xml:space="preserve">Capacete Semi Profissional Para Esportes Radicais </t>
  </si>
  <si>
    <t>Luva</t>
  </si>
  <si>
    <t>Radio Comunicador</t>
  </si>
  <si>
    <t>Parapente</t>
  </si>
  <si>
    <t xml:space="preserve">Equipamento Completo
</t>
  </si>
  <si>
    <t>Van Renault Master vip  ( Van )</t>
  </si>
  <si>
    <t>1 Unid.</t>
  </si>
  <si>
    <t xml:space="preserve">Cama de casal </t>
  </si>
  <si>
    <t>Jogo de Cama ( Casal )</t>
  </si>
  <si>
    <t>Jogo de cama ( Solteiro )</t>
  </si>
  <si>
    <t>host hotel</t>
  </si>
  <si>
    <t>Produtos de Limpeza</t>
  </si>
  <si>
    <t>Caixas kit completo</t>
  </si>
  <si>
    <t xml:space="preserve">Luz </t>
  </si>
  <si>
    <t>-</t>
  </si>
  <si>
    <t>Àgua</t>
  </si>
  <si>
    <t>Cesta de alimentos empresarial</t>
  </si>
  <si>
    <t>Cama de Solteiro (triliche)</t>
  </si>
  <si>
    <t>Toalha</t>
  </si>
  <si>
    <t xml:space="preserve">Caldeirão Panela </t>
  </si>
  <si>
    <t>fogão industrial</t>
  </si>
  <si>
    <t>Geladeira Industrial</t>
  </si>
  <si>
    <t>Microondas</t>
  </si>
  <si>
    <t xml:space="preserve">Pratos </t>
  </si>
  <si>
    <t>Talheres</t>
  </si>
  <si>
    <t>Copos</t>
  </si>
  <si>
    <t>Ar condicionado</t>
  </si>
  <si>
    <t>Ventilador de teto</t>
  </si>
  <si>
    <t>Suggar</t>
  </si>
  <si>
    <t>Mesa com cadeiras</t>
  </si>
  <si>
    <t>Lampada</t>
  </si>
  <si>
    <t>Chuveiro Eletrico</t>
  </si>
  <si>
    <t>Materia Prima</t>
  </si>
  <si>
    <t>Unidade</t>
  </si>
  <si>
    <t>$/Unid.</t>
  </si>
  <si>
    <t>Televisão</t>
  </si>
  <si>
    <t xml:space="preserve">Camêra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</si>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</sst>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000_-;\-&quot;R$&quot;\ * #,##0.00000_-;_-&quot;R$&quot;\ * &quot;-&quot;??_-;_-@_-"/>
  </numFmts>
  <fonts count="21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18"/>
      <color theme="1"/>
      <name val="Century Gothic"/>
      <family val="2"/>
      <scheme val="minor"/>
    </font>
    <font>
      <b/>
      <sz val="20"/>
      <color theme="1"/>
      <name val="Century Gothic"/>
      <family val="2"/>
      <scheme val="minor"/>
    </font>
    <font>
      <b/>
      <sz val="22"/>
      <color theme="1"/>
      <name val="Century Gothic"/>
      <family val="2"/>
      <scheme val="minor"/>
    </font>
    <font>
      <sz val="22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b/>
      <sz val="24"/>
      <color theme="1"/>
      <name val="Century Gothic"/>
      <family val="2"/>
      <scheme val="minor"/>
    </font>
    <font>
      <u/>
      <sz val="11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6"/>
      <color theme="1"/>
      <name val="Arial"/>
      <family val="2"/>
    </font>
    <font>
      <b/>
      <sz val="16"/>
      <color theme="9" tint="-0.499984740745262"/>
      <name val="Century Gothic"/>
      <family val="2"/>
    </font>
    <font>
      <sz val="11"/>
      <color theme="1" tint="4.9989318521683403E-2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/>
      <name val="Arial"/>
      <family val="2"/>
    </font>
    <font>
      <sz val="24"/>
      <color theme="1"/>
      <name val="Century Gothic"/>
      <family val="2"/>
      <scheme val="minor"/>
    </font>
    <font>
      <sz val="16"/>
      <color theme="1" tint="4.9989318521683403E-2"/>
      <name val="Century Gothic"/>
      <family val="2"/>
      <scheme val="minor"/>
    </font>
    <font>
      <b/>
      <sz val="16"/>
      <color theme="9" tint="-0.499984740745262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/>
    <xf numFmtId="0" fontId="2" fillId="5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44" fontId="7" fillId="0" borderId="1" xfId="1" applyFont="1" applyBorder="1"/>
    <xf numFmtId="9" fontId="7" fillId="0" borderId="1" xfId="0" applyNumberFormat="1" applyFont="1" applyBorder="1"/>
    <xf numFmtId="9" fontId="7" fillId="0" borderId="1" xfId="2" applyFont="1" applyBorder="1"/>
    <xf numFmtId="0" fontId="5" fillId="0" borderId="0" xfId="0" applyFont="1"/>
    <xf numFmtId="44" fontId="2" fillId="0" borderId="1" xfId="0" applyNumberFormat="1" applyFont="1" applyBorder="1"/>
    <xf numFmtId="44" fontId="0" fillId="0" borderId="0" xfId="0" applyNumberFormat="1"/>
    <xf numFmtId="44" fontId="2" fillId="4" borderId="1" xfId="0" applyNumberFormat="1" applyFont="1" applyFill="1" applyBorder="1"/>
    <xf numFmtId="164" fontId="2" fillId="0" borderId="1" xfId="1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4" fontId="7" fillId="0" borderId="1" xfId="0" applyNumberFormat="1" applyFont="1" applyBorder="1"/>
    <xf numFmtId="10" fontId="7" fillId="0" borderId="1" xfId="2" applyNumberFormat="1" applyFont="1" applyBorder="1"/>
    <xf numFmtId="0" fontId="8" fillId="0" borderId="1" xfId="0" applyFont="1" applyBorder="1" applyAlignment="1">
      <alignment wrapText="1"/>
    </xf>
    <xf numFmtId="0" fontId="10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0" fillId="0" borderId="0" xfId="0" applyAlignment="1">
      <alignment wrapText="1"/>
    </xf>
    <xf numFmtId="0" fontId="11" fillId="0" borderId="0" xfId="0" applyFont="1"/>
    <xf numFmtId="0" fontId="2" fillId="6" borderId="0" xfId="0" applyFont="1" applyFill="1" applyBorder="1"/>
    <xf numFmtId="44" fontId="2" fillId="6" borderId="0" xfId="1" applyFont="1" applyFill="1"/>
    <xf numFmtId="0" fontId="7" fillId="6" borderId="1" xfId="0" applyFont="1" applyFill="1" applyBorder="1"/>
    <xf numFmtId="0" fontId="2" fillId="6" borderId="1" xfId="0" applyFont="1" applyFill="1" applyBorder="1" applyAlignment="1">
      <alignment wrapText="1"/>
    </xf>
    <xf numFmtId="44" fontId="7" fillId="6" borderId="1" xfId="1" applyFont="1" applyFill="1" applyBorder="1"/>
    <xf numFmtId="0" fontId="7" fillId="0" borderId="2" xfId="0" applyFont="1" applyFill="1" applyBorder="1"/>
    <xf numFmtId="0" fontId="11" fillId="0" borderId="1" xfId="0" applyFont="1" applyBorder="1"/>
    <xf numFmtId="0" fontId="7" fillId="0" borderId="1" xfId="0" applyFont="1" applyFill="1" applyBorder="1"/>
    <xf numFmtId="44" fontId="0" fillId="0" borderId="1" xfId="0" applyNumberFormat="1" applyBorder="1"/>
    <xf numFmtId="0" fontId="0" fillId="0" borderId="0" xfId="0" applyBorder="1"/>
    <xf numFmtId="0" fontId="14" fillId="9" borderId="3" xfId="0" applyFont="1" applyFill="1" applyBorder="1" applyAlignment="1">
      <alignment horizontal="center" vertical="top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5" fillId="10" borderId="0" xfId="0" applyFont="1" applyFill="1" applyAlignment="1">
      <alignment horizontal="center"/>
    </xf>
    <xf numFmtId="44" fontId="0" fillId="0" borderId="1" xfId="1" applyFont="1" applyBorder="1"/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17" fillId="7" borderId="0" xfId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/>
    </xf>
    <xf numFmtId="44" fontId="8" fillId="0" borderId="4" xfId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44" fontId="8" fillId="0" borderId="5" xfId="1" applyFont="1" applyFill="1" applyBorder="1" applyAlignment="1">
      <alignment horizontal="center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13" fillId="7" borderId="0" xfId="1" applyFont="1" applyFill="1" applyAlignment="1">
      <alignment horizontal="center"/>
    </xf>
    <xf numFmtId="44" fontId="8" fillId="0" borderId="1" xfId="1" applyFont="1" applyBorder="1"/>
    <xf numFmtId="0" fontId="8" fillId="0" borderId="1" xfId="0" applyFont="1" applyBorder="1"/>
    <xf numFmtId="44" fontId="8" fillId="0" borderId="1" xfId="0" applyNumberFormat="1" applyFont="1" applyBorder="1"/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9" fillId="10" borderId="0" xfId="0" applyFont="1" applyFill="1" applyAlignment="1">
      <alignment horizontal="center"/>
    </xf>
    <xf numFmtId="0" fontId="8" fillId="0" borderId="0" xfId="0" applyFont="1" applyBorder="1"/>
    <xf numFmtId="0" fontId="8" fillId="3" borderId="1" xfId="0" applyFont="1" applyFill="1" applyBorder="1"/>
    <xf numFmtId="0" fontId="8" fillId="0" borderId="0" xfId="0" applyFont="1" applyFill="1" applyBorder="1"/>
    <xf numFmtId="44" fontId="8" fillId="0" borderId="0" xfId="1" applyFont="1"/>
    <xf numFmtId="0" fontId="8" fillId="4" borderId="1" xfId="0" applyFont="1" applyFill="1" applyBorder="1"/>
    <xf numFmtId="44" fontId="8" fillId="4" borderId="1" xfId="0" applyNumberFormat="1" applyFont="1" applyFill="1" applyBorder="1"/>
    <xf numFmtId="44" fontId="8" fillId="0" borderId="0" xfId="0" applyNumberFormat="1" applyFont="1"/>
    <xf numFmtId="0" fontId="8" fillId="5" borderId="1" xfId="0" applyFont="1" applyFill="1" applyBorder="1"/>
    <xf numFmtId="164" fontId="8" fillId="0" borderId="1" xfId="1" applyNumberFormat="1" applyFont="1" applyBorder="1"/>
    <xf numFmtId="0" fontId="20" fillId="8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N6" sqref="N6"/>
    </sheetView>
  </sheetViews>
  <sheetFormatPr defaultRowHeight="16.5" x14ac:dyDescent="0.3"/>
  <cols>
    <col min="1" max="1" width="13.5" customWidth="1"/>
    <col min="3" max="3" width="12.25" customWidth="1"/>
  </cols>
  <sheetData>
    <row r="1" spans="1:11" ht="20.25" x14ac:dyDescent="0.3">
      <c r="A1" s="91" t="s">
        <v>40</v>
      </c>
      <c r="B1" s="91"/>
      <c r="C1" s="91"/>
    </row>
    <row r="2" spans="1:11" x14ac:dyDescent="0.3">
      <c r="A2" t="s">
        <v>44</v>
      </c>
    </row>
    <row r="3" spans="1:11" x14ac:dyDescent="0.3">
      <c r="A3" t="s">
        <v>41</v>
      </c>
    </row>
    <row r="4" spans="1:11" x14ac:dyDescent="0.3">
      <c r="A4" t="s">
        <v>42</v>
      </c>
      <c r="B4" t="s">
        <v>47</v>
      </c>
    </row>
    <row r="5" spans="1:11" x14ac:dyDescent="0.3">
      <c r="A5" t="s">
        <v>43</v>
      </c>
      <c r="B5" t="s">
        <v>48</v>
      </c>
    </row>
    <row r="6" spans="1:11" x14ac:dyDescent="0.3">
      <c r="A6" t="s">
        <v>45</v>
      </c>
      <c r="B6" t="s">
        <v>49</v>
      </c>
    </row>
    <row r="7" spans="1:11" x14ac:dyDescent="0.3">
      <c r="A7" t="s">
        <v>46</v>
      </c>
      <c r="B7" t="s">
        <v>50</v>
      </c>
    </row>
    <row r="9" spans="1:11" x14ac:dyDescent="0.3">
      <c r="A9" s="28" t="s">
        <v>51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x14ac:dyDescent="0.3">
      <c r="A10" s="27">
        <v>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x14ac:dyDescent="0.3">
      <c r="A11" s="27">
        <v>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x14ac:dyDescent="0.3">
      <c r="A12" s="27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x14ac:dyDescent="0.3">
      <c r="A13" s="27">
        <v>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x14ac:dyDescent="0.3">
      <c r="A14" s="27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x14ac:dyDescent="0.3">
      <c r="A15" s="27">
        <v>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x14ac:dyDescent="0.3">
      <c r="A16" s="27">
        <v>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x14ac:dyDescent="0.3">
      <c r="A17" s="27">
        <v>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x14ac:dyDescent="0.3">
      <c r="A18" s="27">
        <v>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x14ac:dyDescent="0.3">
      <c r="A19" s="27">
        <v>10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</sheetData>
  <mergeCells count="12">
    <mergeCell ref="B19:K19"/>
    <mergeCell ref="A1:C1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30" zoomScaleNormal="130" workbookViewId="0">
      <selection sqref="A1:F37"/>
    </sheetView>
  </sheetViews>
  <sheetFormatPr defaultRowHeight="16.5" x14ac:dyDescent="0.3"/>
  <cols>
    <col min="4" max="4" width="11.5" customWidth="1"/>
    <col min="5" max="5" width="11.25" customWidth="1"/>
    <col min="6" max="6" width="15.5" customWidth="1"/>
  </cols>
  <sheetData>
    <row r="1" spans="1:11" ht="30.75" x14ac:dyDescent="0.4">
      <c r="A1" s="109" t="s">
        <v>163</v>
      </c>
      <c r="B1" s="110"/>
      <c r="C1" s="110"/>
      <c r="D1" s="110"/>
      <c r="E1" s="110"/>
      <c r="F1" s="110"/>
      <c r="G1" s="45"/>
      <c r="H1" s="45"/>
      <c r="I1" s="45"/>
      <c r="J1" s="45"/>
      <c r="K1" s="45"/>
    </row>
    <row r="2" spans="1:11" x14ac:dyDescent="0.3">
      <c r="A2" s="111" t="s">
        <v>17</v>
      </c>
      <c r="B2" s="111"/>
      <c r="C2" s="46" t="s">
        <v>164</v>
      </c>
      <c r="D2" s="46" t="s">
        <v>165</v>
      </c>
      <c r="E2" s="46" t="s">
        <v>4</v>
      </c>
      <c r="F2" s="46" t="s">
        <v>5</v>
      </c>
      <c r="G2" s="45"/>
      <c r="H2" s="45"/>
      <c r="I2" s="45"/>
      <c r="J2" s="45"/>
      <c r="K2" s="45"/>
    </row>
    <row r="3" spans="1:11" x14ac:dyDescent="0.3">
      <c r="A3" s="90" t="s">
        <v>124</v>
      </c>
      <c r="B3" s="102"/>
      <c r="C3" s="52" t="s">
        <v>125</v>
      </c>
      <c r="D3" s="48">
        <v>300</v>
      </c>
      <c r="E3" s="52">
        <v>2</v>
      </c>
      <c r="F3" s="48">
        <f t="shared" ref="F3:F16" si="0">D3*E3</f>
        <v>600</v>
      </c>
      <c r="G3" s="45"/>
      <c r="H3" s="45"/>
      <c r="I3" s="45"/>
      <c r="J3" s="45"/>
      <c r="K3" s="45"/>
    </row>
    <row r="4" spans="1:11" x14ac:dyDescent="0.3">
      <c r="A4" s="102" t="s">
        <v>126</v>
      </c>
      <c r="B4" s="102"/>
      <c r="C4" s="52" t="s">
        <v>127</v>
      </c>
      <c r="D4" s="48">
        <v>128</v>
      </c>
      <c r="E4" s="52">
        <v>2</v>
      </c>
      <c r="F4" s="48">
        <f t="shared" si="0"/>
        <v>256</v>
      </c>
      <c r="G4" s="45"/>
      <c r="H4" s="45"/>
      <c r="I4" s="45"/>
      <c r="J4" s="45"/>
      <c r="K4" s="45"/>
    </row>
    <row r="5" spans="1:11" x14ac:dyDescent="0.3">
      <c r="A5" s="102" t="s">
        <v>128</v>
      </c>
      <c r="B5" s="102"/>
      <c r="C5" s="52" t="s">
        <v>129</v>
      </c>
      <c r="D5" s="48">
        <v>30</v>
      </c>
      <c r="E5" s="52">
        <v>2</v>
      </c>
      <c r="F5" s="48">
        <f t="shared" si="0"/>
        <v>60</v>
      </c>
      <c r="G5" s="45"/>
      <c r="H5" s="45"/>
      <c r="I5" s="45"/>
      <c r="J5" s="45"/>
      <c r="K5" s="45"/>
    </row>
    <row r="6" spans="1:11" x14ac:dyDescent="0.3">
      <c r="A6" s="112" t="s">
        <v>130</v>
      </c>
      <c r="B6" s="112"/>
      <c r="C6" s="52" t="s">
        <v>125</v>
      </c>
      <c r="D6" s="48">
        <v>119.29</v>
      </c>
      <c r="E6" s="52">
        <v>2</v>
      </c>
      <c r="F6" s="48">
        <f t="shared" si="0"/>
        <v>238.58</v>
      </c>
      <c r="G6" s="45"/>
      <c r="H6" s="45"/>
      <c r="I6" s="45"/>
      <c r="J6" s="45"/>
      <c r="K6" s="45"/>
    </row>
    <row r="7" spans="1:11" x14ac:dyDescent="0.3">
      <c r="A7" s="102" t="s">
        <v>131</v>
      </c>
      <c r="B7" s="102"/>
      <c r="C7" s="53" t="s">
        <v>125</v>
      </c>
      <c r="D7" s="49">
        <v>50</v>
      </c>
      <c r="E7" s="53">
        <v>3</v>
      </c>
      <c r="F7" s="50">
        <f t="shared" si="0"/>
        <v>150</v>
      </c>
      <c r="G7" s="45"/>
      <c r="H7" s="45"/>
      <c r="I7" s="45"/>
      <c r="J7" s="45"/>
      <c r="K7" s="45"/>
    </row>
    <row r="8" spans="1:11" x14ac:dyDescent="0.3">
      <c r="A8" s="102" t="s">
        <v>132</v>
      </c>
      <c r="B8" s="102"/>
      <c r="C8" s="53" t="s">
        <v>125</v>
      </c>
      <c r="D8" s="49">
        <v>36.200000000000003</v>
      </c>
      <c r="E8" s="53">
        <v>2</v>
      </c>
      <c r="F8" s="50">
        <f t="shared" si="0"/>
        <v>72.400000000000006</v>
      </c>
      <c r="G8" s="45"/>
      <c r="H8" s="45"/>
      <c r="I8" s="45"/>
      <c r="J8" s="45"/>
      <c r="K8" s="45"/>
    </row>
    <row r="9" spans="1:11" x14ac:dyDescent="0.3">
      <c r="A9" s="102" t="s">
        <v>133</v>
      </c>
      <c r="B9" s="102"/>
      <c r="C9" s="53" t="s">
        <v>125</v>
      </c>
      <c r="D9" s="49">
        <v>150</v>
      </c>
      <c r="E9" s="53">
        <v>1</v>
      </c>
      <c r="F9" s="50">
        <f t="shared" si="0"/>
        <v>150</v>
      </c>
      <c r="G9" s="45"/>
      <c r="H9" s="45"/>
      <c r="I9" s="45"/>
      <c r="J9" s="45"/>
      <c r="K9" s="45"/>
    </row>
    <row r="10" spans="1:11" ht="82.5" x14ac:dyDescent="0.3">
      <c r="A10" s="106" t="s">
        <v>134</v>
      </c>
      <c r="B10" s="106"/>
      <c r="C10" s="51" t="s">
        <v>135</v>
      </c>
      <c r="D10" s="49">
        <v>5000</v>
      </c>
      <c r="E10" s="53">
        <v>1</v>
      </c>
      <c r="F10" s="50">
        <f t="shared" si="0"/>
        <v>5000</v>
      </c>
      <c r="G10" s="45"/>
      <c r="H10" s="45"/>
      <c r="I10" s="45"/>
      <c r="J10" s="45"/>
      <c r="K10" s="45"/>
    </row>
    <row r="11" spans="1:11" x14ac:dyDescent="0.3">
      <c r="A11" s="107" t="s">
        <v>136</v>
      </c>
      <c r="B11" s="108"/>
      <c r="C11" s="53" t="s">
        <v>137</v>
      </c>
      <c r="D11" s="49">
        <v>12500</v>
      </c>
      <c r="E11" s="53">
        <v>1</v>
      </c>
      <c r="F11" s="50">
        <f t="shared" si="0"/>
        <v>12500</v>
      </c>
      <c r="G11" s="45"/>
      <c r="H11" s="45"/>
      <c r="I11" s="45"/>
      <c r="J11" s="45"/>
      <c r="K11" s="45"/>
    </row>
    <row r="12" spans="1:11" x14ac:dyDescent="0.3">
      <c r="A12" s="103" t="s">
        <v>138</v>
      </c>
      <c r="B12" s="104"/>
      <c r="C12" s="53" t="s">
        <v>137</v>
      </c>
      <c r="D12" s="49">
        <v>614</v>
      </c>
      <c r="E12" s="53">
        <v>15</v>
      </c>
      <c r="F12" s="49">
        <f t="shared" si="0"/>
        <v>9210</v>
      </c>
      <c r="G12" s="45"/>
      <c r="H12" s="45"/>
      <c r="I12" s="45"/>
      <c r="J12" s="45"/>
      <c r="K12" s="45"/>
    </row>
    <row r="13" spans="1:11" x14ac:dyDescent="0.3">
      <c r="A13" s="103" t="s">
        <v>139</v>
      </c>
      <c r="B13" s="104"/>
      <c r="C13" s="53" t="s">
        <v>137</v>
      </c>
      <c r="D13" s="49">
        <v>90</v>
      </c>
      <c r="E13" s="53">
        <v>30</v>
      </c>
      <c r="F13" s="49">
        <f t="shared" si="0"/>
        <v>2700</v>
      </c>
      <c r="G13" s="45"/>
      <c r="H13" s="45"/>
      <c r="I13" s="45"/>
      <c r="J13" s="45"/>
      <c r="K13" s="45"/>
    </row>
    <row r="14" spans="1:11" x14ac:dyDescent="0.3">
      <c r="A14" s="105" t="s">
        <v>140</v>
      </c>
      <c r="B14" s="105"/>
      <c r="C14" s="55" t="s">
        <v>137</v>
      </c>
      <c r="D14" s="56">
        <v>29.9</v>
      </c>
      <c r="E14" s="55">
        <v>30</v>
      </c>
      <c r="F14" s="57">
        <f t="shared" si="0"/>
        <v>897</v>
      </c>
      <c r="G14" s="45"/>
      <c r="H14" s="45"/>
      <c r="I14" s="45"/>
      <c r="J14" s="45"/>
      <c r="K14" s="45"/>
    </row>
    <row r="15" spans="1:11" x14ac:dyDescent="0.3">
      <c r="A15" s="103" t="s">
        <v>141</v>
      </c>
      <c r="B15" s="104"/>
      <c r="C15" s="53" t="s">
        <v>137</v>
      </c>
      <c r="D15" s="49">
        <v>100000</v>
      </c>
      <c r="E15" s="53">
        <v>1</v>
      </c>
      <c r="F15" s="49">
        <f t="shared" si="0"/>
        <v>100000</v>
      </c>
      <c r="G15" s="45"/>
      <c r="H15" s="45"/>
      <c r="I15" s="45"/>
      <c r="J15" s="45"/>
      <c r="K15" s="45"/>
    </row>
    <row r="16" spans="1:11" x14ac:dyDescent="0.3">
      <c r="A16" s="103" t="s">
        <v>142</v>
      </c>
      <c r="B16" s="104"/>
      <c r="C16" s="53" t="s">
        <v>143</v>
      </c>
      <c r="D16" s="49">
        <v>5000</v>
      </c>
      <c r="E16" s="53">
        <v>1</v>
      </c>
      <c r="F16" s="49">
        <f t="shared" si="0"/>
        <v>5000</v>
      </c>
      <c r="G16" s="45"/>
      <c r="H16" s="45"/>
      <c r="I16" s="45"/>
      <c r="J16" s="45"/>
      <c r="K16" s="45"/>
    </row>
    <row r="17" spans="1:11" x14ac:dyDescent="0.3">
      <c r="A17" s="103" t="s">
        <v>144</v>
      </c>
      <c r="B17" s="104"/>
      <c r="C17" s="53" t="s">
        <v>145</v>
      </c>
      <c r="D17" s="54" t="s">
        <v>145</v>
      </c>
      <c r="E17" s="53" t="s">
        <v>145</v>
      </c>
      <c r="F17" s="49">
        <v>2000</v>
      </c>
      <c r="G17" s="45"/>
      <c r="H17" s="45"/>
      <c r="I17" s="45"/>
      <c r="J17" s="45"/>
      <c r="K17" s="45"/>
    </row>
    <row r="18" spans="1:11" x14ac:dyDescent="0.3">
      <c r="A18" s="103" t="s">
        <v>146</v>
      </c>
      <c r="B18" s="104"/>
      <c r="C18" s="53" t="s">
        <v>145</v>
      </c>
      <c r="D18" s="49" t="s">
        <v>145</v>
      </c>
      <c r="E18" s="53" t="s">
        <v>145</v>
      </c>
      <c r="F18" s="49">
        <v>2000</v>
      </c>
      <c r="G18" s="45"/>
      <c r="H18" s="45"/>
      <c r="I18" s="45"/>
      <c r="J18" s="45"/>
      <c r="K18" s="45"/>
    </row>
    <row r="19" spans="1:11" x14ac:dyDescent="0.3">
      <c r="A19" s="103" t="s">
        <v>147</v>
      </c>
      <c r="B19" s="104"/>
      <c r="C19" s="44" t="s">
        <v>143</v>
      </c>
      <c r="D19" s="49">
        <v>60</v>
      </c>
      <c r="E19" s="44">
        <v>20</v>
      </c>
      <c r="F19" s="58">
        <f t="shared" ref="F19:F36" si="1">D19*E19</f>
        <v>1200</v>
      </c>
      <c r="G19" s="45"/>
      <c r="H19" s="45"/>
      <c r="I19" s="45"/>
      <c r="J19" s="45"/>
      <c r="K19" s="45"/>
    </row>
    <row r="20" spans="1:11" x14ac:dyDescent="0.3">
      <c r="A20" s="103" t="s">
        <v>148</v>
      </c>
      <c r="B20" s="104"/>
      <c r="C20" s="53" t="s">
        <v>145</v>
      </c>
      <c r="D20" s="59">
        <v>619</v>
      </c>
      <c r="E20" s="44">
        <v>15</v>
      </c>
      <c r="F20" s="58">
        <f t="shared" si="1"/>
        <v>9285</v>
      </c>
      <c r="G20" s="45"/>
      <c r="H20" s="45"/>
      <c r="I20" s="45"/>
      <c r="J20" s="45"/>
      <c r="K20" s="45"/>
    </row>
    <row r="21" spans="1:11" x14ac:dyDescent="0.3">
      <c r="A21" s="103" t="s">
        <v>149</v>
      </c>
      <c r="B21" s="104"/>
      <c r="C21" s="44" t="s">
        <v>127</v>
      </c>
      <c r="D21" s="49">
        <v>34.9</v>
      </c>
      <c r="E21" s="53">
        <v>100</v>
      </c>
      <c r="F21" s="58">
        <f t="shared" si="1"/>
        <v>3490</v>
      </c>
      <c r="G21" s="45"/>
      <c r="H21" s="45"/>
      <c r="I21" s="45"/>
      <c r="J21" s="45"/>
      <c r="K21" s="45"/>
    </row>
    <row r="22" spans="1:11" x14ac:dyDescent="0.3">
      <c r="A22" s="103" t="s">
        <v>150</v>
      </c>
      <c r="B22" s="104"/>
      <c r="C22" s="53" t="s">
        <v>137</v>
      </c>
      <c r="D22" s="49">
        <v>44</v>
      </c>
      <c r="E22" s="53">
        <v>8</v>
      </c>
      <c r="F22" s="49">
        <f t="shared" si="1"/>
        <v>352</v>
      </c>
      <c r="G22" s="45"/>
      <c r="H22" s="45"/>
      <c r="I22" s="45"/>
      <c r="J22" s="45"/>
      <c r="K22" s="45"/>
    </row>
    <row r="23" spans="1:11" x14ac:dyDescent="0.3">
      <c r="A23" s="103" t="s">
        <v>151</v>
      </c>
      <c r="B23" s="104"/>
      <c r="C23" s="53" t="s">
        <v>137</v>
      </c>
      <c r="D23" s="49">
        <v>979.9</v>
      </c>
      <c r="E23" s="53">
        <v>2</v>
      </c>
      <c r="F23" s="49">
        <f t="shared" si="1"/>
        <v>1959.8</v>
      </c>
      <c r="G23" s="45"/>
      <c r="H23" s="45"/>
      <c r="I23" s="45"/>
      <c r="J23" s="45"/>
      <c r="K23" s="45"/>
    </row>
    <row r="24" spans="1:11" x14ac:dyDescent="0.3">
      <c r="A24" s="103" t="s">
        <v>152</v>
      </c>
      <c r="B24" s="104"/>
      <c r="C24" s="53" t="s">
        <v>137</v>
      </c>
      <c r="D24" s="49">
        <v>4000</v>
      </c>
      <c r="E24" s="44">
        <v>2</v>
      </c>
      <c r="F24" s="49">
        <f t="shared" si="1"/>
        <v>8000</v>
      </c>
    </row>
    <row r="25" spans="1:11" x14ac:dyDescent="0.3">
      <c r="A25" s="103" t="s">
        <v>153</v>
      </c>
      <c r="B25" s="104"/>
      <c r="C25" s="53" t="s">
        <v>137</v>
      </c>
      <c r="D25" s="49">
        <v>500</v>
      </c>
      <c r="E25" s="44">
        <v>2</v>
      </c>
      <c r="F25" s="49">
        <f t="shared" si="1"/>
        <v>1000</v>
      </c>
    </row>
    <row r="26" spans="1:11" x14ac:dyDescent="0.3">
      <c r="A26" s="103" t="s">
        <v>154</v>
      </c>
      <c r="B26" s="104"/>
      <c r="C26" s="53" t="s">
        <v>137</v>
      </c>
      <c r="D26" s="49">
        <v>117</v>
      </c>
      <c r="E26" s="44">
        <v>8</v>
      </c>
      <c r="F26" s="49">
        <f t="shared" si="1"/>
        <v>936</v>
      </c>
    </row>
    <row r="27" spans="1:11" x14ac:dyDescent="0.3">
      <c r="A27" s="103" t="s">
        <v>155</v>
      </c>
      <c r="B27" s="104"/>
      <c r="C27" s="44" t="s">
        <v>137</v>
      </c>
      <c r="D27" s="49">
        <v>80</v>
      </c>
      <c r="E27" s="44">
        <v>2</v>
      </c>
      <c r="F27" s="49">
        <f t="shared" si="1"/>
        <v>160</v>
      </c>
    </row>
    <row r="28" spans="1:11" x14ac:dyDescent="0.3">
      <c r="A28" s="103" t="s">
        <v>156</v>
      </c>
      <c r="B28" s="104"/>
      <c r="C28" s="44" t="s">
        <v>137</v>
      </c>
      <c r="D28" s="49">
        <v>77</v>
      </c>
      <c r="E28" s="44">
        <v>20</v>
      </c>
      <c r="F28" s="49">
        <f t="shared" si="1"/>
        <v>1540</v>
      </c>
    </row>
    <row r="29" spans="1:11" x14ac:dyDescent="0.3">
      <c r="A29" s="103" t="s">
        <v>157</v>
      </c>
      <c r="B29" s="104"/>
      <c r="C29" s="44" t="s">
        <v>137</v>
      </c>
      <c r="D29" s="49">
        <v>1000</v>
      </c>
      <c r="E29" s="44">
        <v>10</v>
      </c>
      <c r="F29" s="49">
        <f t="shared" si="1"/>
        <v>10000</v>
      </c>
    </row>
    <row r="30" spans="1:11" x14ac:dyDescent="0.3">
      <c r="A30" s="103" t="s">
        <v>158</v>
      </c>
      <c r="B30" s="104"/>
      <c r="C30" s="44" t="s">
        <v>137</v>
      </c>
      <c r="D30" s="49">
        <v>100</v>
      </c>
      <c r="E30" s="44">
        <v>10</v>
      </c>
      <c r="F30" s="49">
        <f t="shared" si="1"/>
        <v>1000</v>
      </c>
    </row>
    <row r="31" spans="1:11" x14ac:dyDescent="0.3">
      <c r="A31" s="102" t="s">
        <v>159</v>
      </c>
      <c r="B31" s="102"/>
      <c r="C31" s="44" t="s">
        <v>137</v>
      </c>
      <c r="D31" s="47">
        <v>148</v>
      </c>
      <c r="E31" s="44">
        <v>2</v>
      </c>
      <c r="F31" s="47">
        <f t="shared" si="1"/>
        <v>296</v>
      </c>
    </row>
    <row r="32" spans="1:11" x14ac:dyDescent="0.3">
      <c r="A32" s="103" t="s">
        <v>160</v>
      </c>
      <c r="B32" s="104"/>
      <c r="C32" s="44" t="s">
        <v>137</v>
      </c>
      <c r="D32" s="47">
        <v>720</v>
      </c>
      <c r="E32" s="44">
        <v>6</v>
      </c>
      <c r="F32" s="47">
        <f t="shared" si="1"/>
        <v>4320</v>
      </c>
    </row>
    <row r="33" spans="1:6" x14ac:dyDescent="0.3">
      <c r="A33" s="103" t="s">
        <v>161</v>
      </c>
      <c r="B33" s="104"/>
      <c r="C33" s="44" t="s">
        <v>137</v>
      </c>
      <c r="D33" s="49">
        <v>9</v>
      </c>
      <c r="E33" s="44">
        <v>60</v>
      </c>
      <c r="F33" s="47">
        <f t="shared" si="1"/>
        <v>540</v>
      </c>
    </row>
    <row r="34" spans="1:6" x14ac:dyDescent="0.3">
      <c r="A34" s="103" t="s">
        <v>162</v>
      </c>
      <c r="B34" s="104"/>
      <c r="C34" s="44" t="s">
        <v>137</v>
      </c>
      <c r="D34" s="47">
        <v>45</v>
      </c>
      <c r="E34" s="44">
        <v>5</v>
      </c>
      <c r="F34" s="47">
        <f t="shared" si="1"/>
        <v>225</v>
      </c>
    </row>
    <row r="35" spans="1:6" x14ac:dyDescent="0.3">
      <c r="A35" s="103" t="s">
        <v>166</v>
      </c>
      <c r="B35" s="104"/>
      <c r="C35" s="44" t="s">
        <v>137</v>
      </c>
      <c r="D35" s="47">
        <v>3000</v>
      </c>
      <c r="E35" s="44">
        <v>2</v>
      </c>
      <c r="F35" s="47">
        <f t="shared" si="1"/>
        <v>6000</v>
      </c>
    </row>
    <row r="36" spans="1:6" x14ac:dyDescent="0.3">
      <c r="A36" s="103" t="s">
        <v>167</v>
      </c>
      <c r="B36" s="104"/>
      <c r="C36" s="44" t="s">
        <v>137</v>
      </c>
      <c r="D36" s="47">
        <v>66</v>
      </c>
      <c r="E36" s="44">
        <v>20</v>
      </c>
      <c r="F36" s="47">
        <f t="shared" si="1"/>
        <v>1320</v>
      </c>
    </row>
    <row r="37" spans="1:6" x14ac:dyDescent="0.3">
      <c r="A37" s="43"/>
      <c r="B37" s="43"/>
      <c r="C37" s="43"/>
      <c r="D37" s="102" t="s">
        <v>168</v>
      </c>
      <c r="E37" s="102"/>
      <c r="F37" s="40">
        <f>SUM(F3:F36)</f>
        <v>192457.78</v>
      </c>
    </row>
  </sheetData>
  <mergeCells count="37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D37:E37"/>
    <mergeCell ref="A31:B31"/>
    <mergeCell ref="A32:B32"/>
    <mergeCell ref="A33:B33"/>
    <mergeCell ref="A34:B34"/>
    <mergeCell ref="A35:B35"/>
    <mergeCell ref="A36:B3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25" sqref="D25"/>
    </sheetView>
  </sheetViews>
  <sheetFormatPr defaultRowHeight="16.5" x14ac:dyDescent="0.3"/>
  <cols>
    <col min="1" max="1" width="13.5" customWidth="1"/>
  </cols>
  <sheetData>
    <row r="1" spans="1:11" ht="20.25" x14ac:dyDescent="0.3">
      <c r="A1" s="91" t="s">
        <v>52</v>
      </c>
      <c r="B1" s="91"/>
      <c r="C1" s="91"/>
    </row>
    <row r="2" spans="1:11" x14ac:dyDescent="0.3">
      <c r="A2" t="s">
        <v>53</v>
      </c>
    </row>
    <row r="3" spans="1:11" x14ac:dyDescent="0.3">
      <c r="A3" t="s">
        <v>41</v>
      </c>
    </row>
    <row r="4" spans="1:11" x14ac:dyDescent="0.3">
      <c r="A4" t="s">
        <v>42</v>
      </c>
      <c r="B4" t="s">
        <v>54</v>
      </c>
    </row>
    <row r="5" spans="1:11" x14ac:dyDescent="0.3">
      <c r="A5" t="s">
        <v>43</v>
      </c>
      <c r="B5" t="s">
        <v>55</v>
      </c>
    </row>
    <row r="6" spans="1:11" x14ac:dyDescent="0.3">
      <c r="A6" t="s">
        <v>45</v>
      </c>
      <c r="B6" t="s">
        <v>56</v>
      </c>
    </row>
    <row r="7" spans="1:11" x14ac:dyDescent="0.3">
      <c r="A7" t="s">
        <v>46</v>
      </c>
      <c r="B7" t="s">
        <v>57</v>
      </c>
    </row>
    <row r="8" spans="1:11" x14ac:dyDescent="0.3">
      <c r="A8" t="s">
        <v>60</v>
      </c>
      <c r="B8" t="s">
        <v>58</v>
      </c>
    </row>
    <row r="9" spans="1:11" x14ac:dyDescent="0.3">
      <c r="A9" t="s">
        <v>61</v>
      </c>
      <c r="B9" t="s">
        <v>59</v>
      </c>
    </row>
    <row r="11" spans="1:11" x14ac:dyDescent="0.3">
      <c r="A11" s="28" t="s">
        <v>51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x14ac:dyDescent="0.3">
      <c r="A12" s="27">
        <v>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x14ac:dyDescent="0.3">
      <c r="A13" s="27">
        <v>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x14ac:dyDescent="0.3">
      <c r="A14" s="27">
        <v>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x14ac:dyDescent="0.3">
      <c r="A15" s="27">
        <v>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x14ac:dyDescent="0.3">
      <c r="A16" s="27">
        <v>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x14ac:dyDescent="0.3">
      <c r="A17" s="27">
        <v>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x14ac:dyDescent="0.3">
      <c r="A18" s="27">
        <v>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x14ac:dyDescent="0.3">
      <c r="A19" s="27">
        <v>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x14ac:dyDescent="0.3">
      <c r="A20" s="27">
        <v>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x14ac:dyDescent="0.3">
      <c r="A21" s="27">
        <v>10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</row>
  </sheetData>
  <mergeCells count="12">
    <mergeCell ref="B15:K15"/>
    <mergeCell ref="B16:K16"/>
    <mergeCell ref="B11:K11"/>
    <mergeCell ref="A1:C1"/>
    <mergeCell ref="B12:K12"/>
    <mergeCell ref="B13:K13"/>
    <mergeCell ref="B14:K14"/>
    <mergeCell ref="B17:K17"/>
    <mergeCell ref="B18:K18"/>
    <mergeCell ref="B19:K19"/>
    <mergeCell ref="B20:K20"/>
    <mergeCell ref="B21:K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6"/>
  <sheetViews>
    <sheetView tabSelected="1" topLeftCell="A4" zoomScale="60" zoomScaleNormal="60" workbookViewId="0">
      <selection activeCell="G48" sqref="G48"/>
    </sheetView>
  </sheetViews>
  <sheetFormatPr defaultRowHeight="16.5" x14ac:dyDescent="0.3"/>
  <cols>
    <col min="2" max="2" width="60.25" customWidth="1"/>
    <col min="3" max="3" width="43.25" customWidth="1"/>
    <col min="4" max="4" width="37.5" customWidth="1"/>
    <col min="5" max="5" width="35.75" customWidth="1"/>
    <col min="6" max="6" width="26.375" customWidth="1"/>
    <col min="7" max="7" width="33.875" customWidth="1"/>
    <col min="8" max="8" width="149.75" customWidth="1"/>
  </cols>
  <sheetData>
    <row r="1" spans="2:7" ht="20.25" x14ac:dyDescent="0.3">
      <c r="B1" s="76" t="s">
        <v>62</v>
      </c>
      <c r="C1" s="77"/>
      <c r="D1" s="77"/>
      <c r="E1" s="77"/>
      <c r="F1" s="77"/>
      <c r="G1" s="77"/>
    </row>
    <row r="2" spans="2:7" ht="20.25" x14ac:dyDescent="0.3">
      <c r="B2" s="76" t="s">
        <v>63</v>
      </c>
      <c r="C2" s="77"/>
      <c r="D2" s="77"/>
      <c r="E2" s="77"/>
      <c r="F2" s="77"/>
      <c r="G2" s="77"/>
    </row>
    <row r="3" spans="2:7" ht="40.5" x14ac:dyDescent="0.3">
      <c r="B3" s="78" t="s">
        <v>64</v>
      </c>
      <c r="C3" s="77"/>
      <c r="D3" s="77"/>
      <c r="E3" s="77"/>
      <c r="F3" s="77"/>
      <c r="G3" s="77"/>
    </row>
    <row r="4" spans="2:7" ht="20.25" x14ac:dyDescent="0.3">
      <c r="B4" s="78"/>
      <c r="C4" s="77"/>
      <c r="D4" s="77"/>
      <c r="E4" s="77"/>
      <c r="F4" s="77"/>
      <c r="G4" s="77"/>
    </row>
    <row r="5" spans="2:7" ht="20.25" x14ac:dyDescent="0.3">
      <c r="B5" s="92" t="s">
        <v>163</v>
      </c>
      <c r="C5" s="93"/>
      <c r="D5" s="93"/>
      <c r="E5" s="93"/>
      <c r="F5" s="93"/>
      <c r="G5" s="93"/>
    </row>
    <row r="6" spans="2:7" ht="20.25" x14ac:dyDescent="0.3">
      <c r="B6" s="94" t="s">
        <v>17</v>
      </c>
      <c r="C6" s="94"/>
      <c r="D6" s="79" t="s">
        <v>164</v>
      </c>
      <c r="E6" s="79" t="s">
        <v>165</v>
      </c>
      <c r="F6" s="79" t="s">
        <v>4</v>
      </c>
      <c r="G6" s="79" t="s">
        <v>5</v>
      </c>
    </row>
    <row r="7" spans="2:7" ht="20.25" x14ac:dyDescent="0.3">
      <c r="B7" s="95" t="s">
        <v>124</v>
      </c>
      <c r="C7" s="96"/>
      <c r="D7" s="60" t="s">
        <v>125</v>
      </c>
      <c r="E7" s="61">
        <v>300</v>
      </c>
      <c r="F7" s="60">
        <v>2</v>
      </c>
      <c r="G7" s="61">
        <f t="shared" ref="G7:G20" si="0">E7*F7</f>
        <v>600</v>
      </c>
    </row>
    <row r="8" spans="2:7" ht="20.25" x14ac:dyDescent="0.3">
      <c r="B8" s="96" t="s">
        <v>126</v>
      </c>
      <c r="C8" s="96"/>
      <c r="D8" s="60" t="s">
        <v>127</v>
      </c>
      <c r="E8" s="61">
        <v>128</v>
      </c>
      <c r="F8" s="60">
        <v>2</v>
      </c>
      <c r="G8" s="61">
        <f t="shared" si="0"/>
        <v>256</v>
      </c>
    </row>
    <row r="9" spans="2:7" ht="20.25" x14ac:dyDescent="0.3">
      <c r="B9" s="96" t="s">
        <v>128</v>
      </c>
      <c r="C9" s="96"/>
      <c r="D9" s="60" t="s">
        <v>129</v>
      </c>
      <c r="E9" s="61">
        <v>30</v>
      </c>
      <c r="F9" s="60">
        <v>2</v>
      </c>
      <c r="G9" s="61">
        <f t="shared" si="0"/>
        <v>60</v>
      </c>
    </row>
    <row r="10" spans="2:7" ht="20.25" x14ac:dyDescent="0.3">
      <c r="B10" s="101" t="s">
        <v>130</v>
      </c>
      <c r="C10" s="101"/>
      <c r="D10" s="60" t="s">
        <v>125</v>
      </c>
      <c r="E10" s="61">
        <v>119.29</v>
      </c>
      <c r="F10" s="60">
        <v>2</v>
      </c>
      <c r="G10" s="61">
        <f t="shared" si="0"/>
        <v>238.58</v>
      </c>
    </row>
    <row r="11" spans="2:7" ht="20.25" x14ac:dyDescent="0.3">
      <c r="B11" s="96" t="s">
        <v>131</v>
      </c>
      <c r="C11" s="96"/>
      <c r="D11" s="62" t="s">
        <v>125</v>
      </c>
      <c r="E11" s="63">
        <v>50</v>
      </c>
      <c r="F11" s="62">
        <v>3</v>
      </c>
      <c r="G11" s="64">
        <f t="shared" si="0"/>
        <v>150</v>
      </c>
    </row>
    <row r="12" spans="2:7" ht="20.25" x14ac:dyDescent="0.3">
      <c r="B12" s="96" t="s">
        <v>132</v>
      </c>
      <c r="C12" s="96"/>
      <c r="D12" s="62" t="s">
        <v>125</v>
      </c>
      <c r="E12" s="63">
        <v>36.200000000000003</v>
      </c>
      <c r="F12" s="62">
        <v>2</v>
      </c>
      <c r="G12" s="64">
        <f t="shared" si="0"/>
        <v>72.400000000000006</v>
      </c>
    </row>
    <row r="13" spans="2:7" ht="20.25" x14ac:dyDescent="0.3">
      <c r="B13" s="96" t="s">
        <v>133</v>
      </c>
      <c r="C13" s="96"/>
      <c r="D13" s="62" t="s">
        <v>125</v>
      </c>
      <c r="E13" s="63">
        <v>150</v>
      </c>
      <c r="F13" s="62">
        <v>1</v>
      </c>
      <c r="G13" s="64">
        <f t="shared" si="0"/>
        <v>150</v>
      </c>
    </row>
    <row r="14" spans="2:7" s="43" customFormat="1" ht="39" x14ac:dyDescent="0.3">
      <c r="B14" s="100" t="s">
        <v>134</v>
      </c>
      <c r="C14" s="100"/>
      <c r="D14" s="65" t="s">
        <v>135</v>
      </c>
      <c r="E14" s="63">
        <v>5000</v>
      </c>
      <c r="F14" s="62">
        <v>1</v>
      </c>
      <c r="G14" s="64">
        <f t="shared" si="0"/>
        <v>5000</v>
      </c>
    </row>
    <row r="15" spans="2:7" s="43" customFormat="1" ht="20.25" x14ac:dyDescent="0.3">
      <c r="B15" s="97" t="s">
        <v>136</v>
      </c>
      <c r="C15" s="98"/>
      <c r="D15" s="62" t="s">
        <v>137</v>
      </c>
      <c r="E15" s="63">
        <v>12500</v>
      </c>
      <c r="F15" s="62">
        <v>1</v>
      </c>
      <c r="G15" s="64">
        <f t="shared" si="0"/>
        <v>12500</v>
      </c>
    </row>
    <row r="16" spans="2:7" s="43" customFormat="1" ht="20.25" x14ac:dyDescent="0.3">
      <c r="B16" s="97" t="s">
        <v>138</v>
      </c>
      <c r="C16" s="98"/>
      <c r="D16" s="62" t="s">
        <v>137</v>
      </c>
      <c r="E16" s="63">
        <v>614</v>
      </c>
      <c r="F16" s="62">
        <v>15</v>
      </c>
      <c r="G16" s="63">
        <f t="shared" si="0"/>
        <v>9210</v>
      </c>
    </row>
    <row r="17" spans="2:7" s="43" customFormat="1" ht="20.25" x14ac:dyDescent="0.3">
      <c r="B17" s="97" t="s">
        <v>139</v>
      </c>
      <c r="C17" s="98"/>
      <c r="D17" s="62" t="s">
        <v>137</v>
      </c>
      <c r="E17" s="63">
        <v>90</v>
      </c>
      <c r="F17" s="62">
        <v>30</v>
      </c>
      <c r="G17" s="63">
        <f t="shared" si="0"/>
        <v>2700</v>
      </c>
    </row>
    <row r="18" spans="2:7" s="43" customFormat="1" ht="20.25" x14ac:dyDescent="0.3">
      <c r="B18" s="99" t="s">
        <v>140</v>
      </c>
      <c r="C18" s="99"/>
      <c r="D18" s="66" t="s">
        <v>137</v>
      </c>
      <c r="E18" s="67">
        <v>29.9</v>
      </c>
      <c r="F18" s="66">
        <v>30</v>
      </c>
      <c r="G18" s="68">
        <f t="shared" si="0"/>
        <v>897</v>
      </c>
    </row>
    <row r="19" spans="2:7" ht="20.25" x14ac:dyDescent="0.3">
      <c r="B19" s="97" t="s">
        <v>141</v>
      </c>
      <c r="C19" s="98"/>
      <c r="D19" s="62" t="s">
        <v>137</v>
      </c>
      <c r="E19" s="63">
        <v>100000</v>
      </c>
      <c r="F19" s="62">
        <v>1</v>
      </c>
      <c r="G19" s="63">
        <f t="shared" si="0"/>
        <v>100000</v>
      </c>
    </row>
    <row r="20" spans="2:7" s="43" customFormat="1" ht="20.25" x14ac:dyDescent="0.3">
      <c r="B20" s="97" t="s">
        <v>142</v>
      </c>
      <c r="C20" s="98"/>
      <c r="D20" s="62" t="s">
        <v>143</v>
      </c>
      <c r="E20" s="63">
        <v>5000</v>
      </c>
      <c r="F20" s="62">
        <v>1</v>
      </c>
      <c r="G20" s="63">
        <f t="shared" si="0"/>
        <v>5000</v>
      </c>
    </row>
    <row r="21" spans="2:7" s="43" customFormat="1" ht="20.25" x14ac:dyDescent="0.3">
      <c r="B21" s="97" t="s">
        <v>144</v>
      </c>
      <c r="C21" s="98"/>
      <c r="D21" s="62" t="s">
        <v>145</v>
      </c>
      <c r="E21" s="69" t="s">
        <v>145</v>
      </c>
      <c r="F21" s="62" t="s">
        <v>145</v>
      </c>
      <c r="G21" s="63">
        <v>2000</v>
      </c>
    </row>
    <row r="22" spans="2:7" s="43" customFormat="1" ht="20.25" x14ac:dyDescent="0.3">
      <c r="B22" s="97" t="s">
        <v>146</v>
      </c>
      <c r="C22" s="98"/>
      <c r="D22" s="62" t="s">
        <v>145</v>
      </c>
      <c r="E22" s="63" t="s">
        <v>145</v>
      </c>
      <c r="F22" s="62" t="s">
        <v>145</v>
      </c>
      <c r="G22" s="63">
        <v>2000</v>
      </c>
    </row>
    <row r="23" spans="2:7" ht="20.25" x14ac:dyDescent="0.3">
      <c r="B23" s="97" t="s">
        <v>147</v>
      </c>
      <c r="C23" s="98"/>
      <c r="D23" s="70" t="s">
        <v>143</v>
      </c>
      <c r="E23" s="63">
        <v>60</v>
      </c>
      <c r="F23" s="70">
        <v>20</v>
      </c>
      <c r="G23" s="71">
        <f t="shared" ref="G23:G40" si="1">E23*F23</f>
        <v>1200</v>
      </c>
    </row>
    <row r="24" spans="2:7" ht="20.25" x14ac:dyDescent="0.3">
      <c r="B24" s="97" t="s">
        <v>148</v>
      </c>
      <c r="C24" s="98"/>
      <c r="D24" s="62" t="s">
        <v>145</v>
      </c>
      <c r="E24" s="72">
        <v>619</v>
      </c>
      <c r="F24" s="70">
        <v>15</v>
      </c>
      <c r="G24" s="71">
        <f t="shared" si="1"/>
        <v>9285</v>
      </c>
    </row>
    <row r="25" spans="2:7" ht="20.25" x14ac:dyDescent="0.3">
      <c r="B25" s="97" t="s">
        <v>149</v>
      </c>
      <c r="C25" s="98"/>
      <c r="D25" s="70" t="s">
        <v>127</v>
      </c>
      <c r="E25" s="63">
        <v>34.9</v>
      </c>
      <c r="F25" s="62">
        <v>100</v>
      </c>
      <c r="G25" s="71">
        <f t="shared" si="1"/>
        <v>3490</v>
      </c>
    </row>
    <row r="26" spans="2:7" ht="20.25" x14ac:dyDescent="0.3">
      <c r="B26" s="97" t="s">
        <v>150</v>
      </c>
      <c r="C26" s="98"/>
      <c r="D26" s="62" t="s">
        <v>137</v>
      </c>
      <c r="E26" s="63">
        <v>44</v>
      </c>
      <c r="F26" s="62">
        <v>8</v>
      </c>
      <c r="G26" s="63">
        <f t="shared" si="1"/>
        <v>352</v>
      </c>
    </row>
    <row r="27" spans="2:7" ht="20.25" x14ac:dyDescent="0.3">
      <c r="B27" s="97" t="s">
        <v>151</v>
      </c>
      <c r="C27" s="98"/>
      <c r="D27" s="62" t="s">
        <v>137</v>
      </c>
      <c r="E27" s="63">
        <v>979.9</v>
      </c>
      <c r="F27" s="62">
        <v>2</v>
      </c>
      <c r="G27" s="63">
        <f t="shared" si="1"/>
        <v>1959.8</v>
      </c>
    </row>
    <row r="28" spans="2:7" ht="20.25" x14ac:dyDescent="0.3">
      <c r="B28" s="97" t="s">
        <v>152</v>
      </c>
      <c r="C28" s="98"/>
      <c r="D28" s="62" t="s">
        <v>137</v>
      </c>
      <c r="E28" s="63">
        <v>4000</v>
      </c>
      <c r="F28" s="70">
        <v>2</v>
      </c>
      <c r="G28" s="63">
        <f t="shared" si="1"/>
        <v>8000</v>
      </c>
    </row>
    <row r="29" spans="2:7" ht="20.25" x14ac:dyDescent="0.3">
      <c r="B29" s="97" t="s">
        <v>153</v>
      </c>
      <c r="C29" s="98"/>
      <c r="D29" s="62" t="s">
        <v>137</v>
      </c>
      <c r="E29" s="63">
        <v>500</v>
      </c>
      <c r="F29" s="70">
        <v>2</v>
      </c>
      <c r="G29" s="63">
        <f t="shared" si="1"/>
        <v>1000</v>
      </c>
    </row>
    <row r="30" spans="2:7" ht="20.25" x14ac:dyDescent="0.3">
      <c r="B30" s="97" t="s">
        <v>154</v>
      </c>
      <c r="C30" s="98"/>
      <c r="D30" s="62" t="s">
        <v>137</v>
      </c>
      <c r="E30" s="63">
        <v>117</v>
      </c>
      <c r="F30" s="70">
        <v>8</v>
      </c>
      <c r="G30" s="63">
        <f t="shared" si="1"/>
        <v>936</v>
      </c>
    </row>
    <row r="31" spans="2:7" ht="20.25" x14ac:dyDescent="0.3">
      <c r="B31" s="97" t="s">
        <v>155</v>
      </c>
      <c r="C31" s="98"/>
      <c r="D31" s="70" t="s">
        <v>137</v>
      </c>
      <c r="E31" s="63">
        <v>80</v>
      </c>
      <c r="F31" s="70">
        <v>2</v>
      </c>
      <c r="G31" s="63">
        <f t="shared" si="1"/>
        <v>160</v>
      </c>
    </row>
    <row r="32" spans="2:7" ht="20.25" x14ac:dyDescent="0.3">
      <c r="B32" s="97" t="s">
        <v>156</v>
      </c>
      <c r="C32" s="98"/>
      <c r="D32" s="70" t="s">
        <v>137</v>
      </c>
      <c r="E32" s="63">
        <v>77</v>
      </c>
      <c r="F32" s="70">
        <v>20</v>
      </c>
      <c r="G32" s="63">
        <f t="shared" si="1"/>
        <v>1540</v>
      </c>
    </row>
    <row r="33" spans="2:7" ht="20.25" x14ac:dyDescent="0.3">
      <c r="B33" s="97" t="s">
        <v>157</v>
      </c>
      <c r="C33" s="98"/>
      <c r="D33" s="70" t="s">
        <v>137</v>
      </c>
      <c r="E33" s="63">
        <v>1000</v>
      </c>
      <c r="F33" s="70">
        <v>10</v>
      </c>
      <c r="G33" s="63">
        <f t="shared" si="1"/>
        <v>10000</v>
      </c>
    </row>
    <row r="34" spans="2:7" ht="20.25" x14ac:dyDescent="0.3">
      <c r="B34" s="97" t="s">
        <v>158</v>
      </c>
      <c r="C34" s="98"/>
      <c r="D34" s="70" t="s">
        <v>137</v>
      </c>
      <c r="E34" s="63">
        <v>100</v>
      </c>
      <c r="F34" s="70">
        <v>10</v>
      </c>
      <c r="G34" s="63">
        <f t="shared" si="1"/>
        <v>1000</v>
      </c>
    </row>
    <row r="35" spans="2:7" ht="20.25" x14ac:dyDescent="0.3">
      <c r="B35" s="96" t="s">
        <v>159</v>
      </c>
      <c r="C35" s="96"/>
      <c r="D35" s="70" t="s">
        <v>137</v>
      </c>
      <c r="E35" s="73">
        <v>148</v>
      </c>
      <c r="F35" s="70">
        <v>2</v>
      </c>
      <c r="G35" s="73">
        <f t="shared" si="1"/>
        <v>296</v>
      </c>
    </row>
    <row r="36" spans="2:7" ht="20.25" x14ac:dyDescent="0.3">
      <c r="B36" s="97" t="s">
        <v>160</v>
      </c>
      <c r="C36" s="98"/>
      <c r="D36" s="70" t="s">
        <v>137</v>
      </c>
      <c r="E36" s="73">
        <v>720</v>
      </c>
      <c r="F36" s="70">
        <v>6</v>
      </c>
      <c r="G36" s="73">
        <f t="shared" si="1"/>
        <v>4320</v>
      </c>
    </row>
    <row r="37" spans="2:7" ht="20.25" x14ac:dyDescent="0.3">
      <c r="B37" s="97" t="s">
        <v>161</v>
      </c>
      <c r="C37" s="98"/>
      <c r="D37" s="70" t="s">
        <v>137</v>
      </c>
      <c r="E37" s="63">
        <v>9</v>
      </c>
      <c r="F37" s="70">
        <v>60</v>
      </c>
      <c r="G37" s="73">
        <f t="shared" si="1"/>
        <v>540</v>
      </c>
    </row>
    <row r="38" spans="2:7" ht="20.25" x14ac:dyDescent="0.3">
      <c r="B38" s="97" t="s">
        <v>162</v>
      </c>
      <c r="C38" s="98"/>
      <c r="D38" s="70" t="s">
        <v>137</v>
      </c>
      <c r="E38" s="73">
        <v>45</v>
      </c>
      <c r="F38" s="70">
        <v>5</v>
      </c>
      <c r="G38" s="73">
        <f t="shared" si="1"/>
        <v>225</v>
      </c>
    </row>
    <row r="39" spans="2:7" ht="20.25" x14ac:dyDescent="0.3">
      <c r="B39" s="97" t="s">
        <v>166</v>
      </c>
      <c r="C39" s="98"/>
      <c r="D39" s="70" t="s">
        <v>137</v>
      </c>
      <c r="E39" s="73">
        <v>3000</v>
      </c>
      <c r="F39" s="70">
        <v>2</v>
      </c>
      <c r="G39" s="73">
        <f t="shared" si="1"/>
        <v>6000</v>
      </c>
    </row>
    <row r="40" spans="2:7" ht="20.25" x14ac:dyDescent="0.3">
      <c r="B40" s="97" t="s">
        <v>167</v>
      </c>
      <c r="C40" s="98"/>
      <c r="D40" s="70" t="s">
        <v>137</v>
      </c>
      <c r="E40" s="73">
        <v>66</v>
      </c>
      <c r="F40" s="70">
        <v>20</v>
      </c>
      <c r="G40" s="73">
        <f t="shared" si="1"/>
        <v>1320</v>
      </c>
    </row>
    <row r="41" spans="2:7" ht="20.25" x14ac:dyDescent="0.3">
      <c r="B41" s="74"/>
      <c r="C41" s="74"/>
      <c r="D41" s="74"/>
      <c r="E41" s="96" t="s">
        <v>168</v>
      </c>
      <c r="F41" s="96"/>
      <c r="G41" s="75">
        <f>SUM(G7:G40)</f>
        <v>192457.78</v>
      </c>
    </row>
    <row r="42" spans="2:7" ht="20.25" x14ac:dyDescent="0.3">
      <c r="B42" s="80"/>
      <c r="C42" s="80"/>
      <c r="D42" s="80"/>
      <c r="E42" s="80"/>
      <c r="F42" s="77"/>
      <c r="G42" s="77"/>
    </row>
    <row r="43" spans="2:7" ht="20.25" x14ac:dyDescent="0.3">
      <c r="B43" s="80"/>
      <c r="C43" s="80"/>
      <c r="D43" s="80"/>
      <c r="E43" s="80"/>
      <c r="F43" s="77"/>
      <c r="G43" s="77"/>
    </row>
    <row r="44" spans="2:7" ht="20.25" x14ac:dyDescent="0.3">
      <c r="B44" s="76" t="s">
        <v>20</v>
      </c>
      <c r="C44" s="77"/>
      <c r="D44" s="77"/>
      <c r="E44" s="77"/>
      <c r="F44" s="77"/>
      <c r="G44" s="77"/>
    </row>
    <row r="45" spans="2:7" ht="20.25" x14ac:dyDescent="0.3">
      <c r="B45" s="81" t="s">
        <v>23</v>
      </c>
      <c r="C45" s="81" t="s">
        <v>2</v>
      </c>
      <c r="D45" s="81" t="s">
        <v>3</v>
      </c>
      <c r="E45" s="81" t="s">
        <v>4</v>
      </c>
      <c r="F45" s="81" t="s">
        <v>5</v>
      </c>
      <c r="G45" s="77"/>
    </row>
    <row r="46" spans="2:7" ht="40.5" x14ac:dyDescent="0.3">
      <c r="B46" s="74" t="s">
        <v>108</v>
      </c>
      <c r="C46" s="74" t="s">
        <v>109</v>
      </c>
      <c r="D46" s="73">
        <v>120</v>
      </c>
      <c r="E46" s="74">
        <v>2</v>
      </c>
      <c r="F46" s="75">
        <f>E46*D46</f>
        <v>240</v>
      </c>
      <c r="G46" s="89" t="s">
        <v>113</v>
      </c>
    </row>
    <row r="47" spans="2:7" ht="20.25" x14ac:dyDescent="0.3">
      <c r="B47" s="74"/>
      <c r="C47" s="74"/>
      <c r="D47" s="73"/>
      <c r="E47" s="74"/>
      <c r="F47" s="75"/>
      <c r="G47" s="77"/>
    </row>
    <row r="48" spans="2:7" ht="20.25" x14ac:dyDescent="0.3">
      <c r="B48" s="74"/>
      <c r="C48" s="74"/>
      <c r="D48" s="73"/>
      <c r="E48" s="74" t="s">
        <v>67</v>
      </c>
      <c r="F48" s="75">
        <f>SUM(F46:F47)</f>
        <v>240</v>
      </c>
      <c r="G48" s="77"/>
    </row>
    <row r="49" spans="2:7" ht="20.25" x14ac:dyDescent="0.3">
      <c r="B49" s="80"/>
      <c r="C49" s="80"/>
      <c r="D49" s="80"/>
      <c r="E49" s="80"/>
      <c r="F49" s="77"/>
      <c r="G49" s="77"/>
    </row>
    <row r="50" spans="2:7" ht="20.25" x14ac:dyDescent="0.3">
      <c r="B50" s="80"/>
      <c r="C50" s="80"/>
      <c r="D50" s="80"/>
      <c r="E50" s="80"/>
      <c r="F50" s="77"/>
      <c r="G50" s="77"/>
    </row>
    <row r="51" spans="2:7" ht="20.25" x14ac:dyDescent="0.3">
      <c r="B51" s="80"/>
      <c r="C51" s="80"/>
      <c r="D51" s="80"/>
      <c r="E51" s="80"/>
      <c r="F51" s="77"/>
      <c r="G51" s="77"/>
    </row>
    <row r="52" spans="2:7" ht="20.25" x14ac:dyDescent="0.3">
      <c r="B52" s="76" t="s">
        <v>21</v>
      </c>
      <c r="C52" s="82" t="s">
        <v>86</v>
      </c>
      <c r="D52" s="83">
        <v>35000</v>
      </c>
      <c r="E52" s="77" t="s">
        <v>115</v>
      </c>
      <c r="F52" s="77" t="s">
        <v>114</v>
      </c>
      <c r="G52" s="77"/>
    </row>
    <row r="53" spans="2:7" ht="20.25" x14ac:dyDescent="0.3">
      <c r="B53" s="84" t="s">
        <v>27</v>
      </c>
      <c r="C53" s="84" t="s">
        <v>2</v>
      </c>
      <c r="D53" s="84" t="s">
        <v>3</v>
      </c>
      <c r="E53" s="84" t="s">
        <v>4</v>
      </c>
      <c r="F53" s="84" t="s">
        <v>5</v>
      </c>
      <c r="G53" s="77"/>
    </row>
    <row r="54" spans="2:7" ht="121.5" x14ac:dyDescent="0.3">
      <c r="B54" s="74" t="s">
        <v>116</v>
      </c>
      <c r="C54" s="74" t="s">
        <v>110</v>
      </c>
      <c r="D54" s="73">
        <f>35000/30/20/4</f>
        <v>14.583333333333334</v>
      </c>
      <c r="E54" s="74">
        <v>24</v>
      </c>
      <c r="F54" s="75">
        <f>E54*D54</f>
        <v>350</v>
      </c>
      <c r="G54" s="42" t="s">
        <v>119</v>
      </c>
    </row>
    <row r="55" spans="2:7" ht="20.25" x14ac:dyDescent="0.3">
      <c r="B55" s="74" t="s">
        <v>117</v>
      </c>
      <c r="C55" s="74" t="s">
        <v>110</v>
      </c>
      <c r="D55" s="73">
        <f>35000/30/20/4</f>
        <v>14.583333333333334</v>
      </c>
      <c r="E55" s="74">
        <v>24</v>
      </c>
      <c r="F55" s="75">
        <f>E55*D55</f>
        <v>350</v>
      </c>
      <c r="G55" s="77"/>
    </row>
    <row r="56" spans="2:7" ht="20.25" x14ac:dyDescent="0.3">
      <c r="B56" s="74" t="s">
        <v>118</v>
      </c>
      <c r="C56" s="74" t="s">
        <v>110</v>
      </c>
      <c r="D56" s="73">
        <f>35000/30/20/4</f>
        <v>14.583333333333334</v>
      </c>
      <c r="E56" s="74"/>
      <c r="F56" s="85">
        <f>SUM(F54:F55)</f>
        <v>700</v>
      </c>
      <c r="G56" s="86"/>
    </row>
    <row r="57" spans="2:7" ht="20.25" x14ac:dyDescent="0.3">
      <c r="B57" s="80"/>
      <c r="C57" s="80"/>
      <c r="D57" s="80"/>
      <c r="E57" s="80"/>
      <c r="F57" s="77"/>
      <c r="G57" s="77"/>
    </row>
    <row r="58" spans="2:7" ht="20.25" x14ac:dyDescent="0.3">
      <c r="B58" s="80"/>
      <c r="C58" s="80"/>
      <c r="D58" s="80"/>
      <c r="E58" s="80"/>
      <c r="F58" s="77"/>
      <c r="G58" s="77"/>
    </row>
    <row r="59" spans="2:7" ht="20.25" x14ac:dyDescent="0.3">
      <c r="B59" s="80"/>
      <c r="C59" s="80"/>
      <c r="D59" s="80"/>
      <c r="E59" s="80"/>
      <c r="F59" s="77"/>
      <c r="G59" s="77"/>
    </row>
    <row r="60" spans="2:7" ht="20.25" x14ac:dyDescent="0.3">
      <c r="B60" s="80"/>
      <c r="C60" s="80"/>
      <c r="D60" s="80"/>
      <c r="E60" s="80"/>
      <c r="F60" s="77"/>
      <c r="G60" s="77"/>
    </row>
    <row r="61" spans="2:7" ht="20.25" x14ac:dyDescent="0.3">
      <c r="B61" s="80"/>
      <c r="C61" s="80"/>
      <c r="D61" s="80"/>
      <c r="E61" s="80"/>
      <c r="F61" s="77"/>
      <c r="G61" s="77"/>
    </row>
    <row r="62" spans="2:7" ht="20.25" x14ac:dyDescent="0.3">
      <c r="B62" s="76" t="s">
        <v>22</v>
      </c>
      <c r="C62" s="82"/>
      <c r="D62" s="77"/>
      <c r="E62" s="77"/>
      <c r="F62" s="77" t="s">
        <v>112</v>
      </c>
      <c r="G62" s="77"/>
    </row>
    <row r="63" spans="2:7" ht="20.25" x14ac:dyDescent="0.3">
      <c r="B63" s="87" t="s">
        <v>29</v>
      </c>
      <c r="C63" s="87"/>
      <c r="D63" s="87"/>
      <c r="E63" s="87"/>
      <c r="F63" s="87"/>
      <c r="G63" s="77"/>
    </row>
    <row r="64" spans="2:7" ht="20.25" x14ac:dyDescent="0.3">
      <c r="B64" s="25" t="s">
        <v>111</v>
      </c>
      <c r="C64" s="73" t="s">
        <v>112</v>
      </c>
      <c r="D64" s="73"/>
      <c r="E64" s="74"/>
      <c r="F64" s="74"/>
      <c r="G64" s="77"/>
    </row>
    <row r="65" spans="2:7" ht="20.25" x14ac:dyDescent="0.3">
      <c r="B65" s="74" t="s">
        <v>69</v>
      </c>
      <c r="C65" s="74"/>
      <c r="D65" s="73"/>
      <c r="E65" s="74"/>
      <c r="F65" s="74"/>
      <c r="G65" s="77"/>
    </row>
    <row r="66" spans="2:7" ht="20.25" x14ac:dyDescent="0.3">
      <c r="B66" s="74" t="s">
        <v>70</v>
      </c>
      <c r="C66" s="73"/>
      <c r="D66" s="73"/>
      <c r="E66" s="74"/>
      <c r="F66" s="74"/>
      <c r="G66" s="77"/>
    </row>
    <row r="67" spans="2:7" ht="20.25" x14ac:dyDescent="0.3">
      <c r="B67" s="74" t="s">
        <v>71</v>
      </c>
      <c r="C67" s="75"/>
      <c r="D67" s="73"/>
      <c r="E67" s="74"/>
      <c r="F67" s="74"/>
      <c r="G67" s="77"/>
    </row>
    <row r="68" spans="2:7" ht="20.25" x14ac:dyDescent="0.3">
      <c r="B68" s="74" t="s">
        <v>72</v>
      </c>
      <c r="C68" s="88"/>
      <c r="D68" s="73"/>
      <c r="E68" s="74"/>
      <c r="F68" s="74"/>
      <c r="G68" s="77"/>
    </row>
    <row r="69" spans="2:7" x14ac:dyDescent="0.3">
      <c r="B69" s="41"/>
      <c r="C69" s="41"/>
      <c r="D69" s="41"/>
      <c r="E69" s="41"/>
    </row>
    <row r="70" spans="2:7" x14ac:dyDescent="0.3">
      <c r="B70" s="41"/>
      <c r="C70" s="41"/>
      <c r="D70" s="41"/>
      <c r="E70" s="41"/>
    </row>
    <row r="71" spans="2:7" x14ac:dyDescent="0.3">
      <c r="B71" s="41"/>
      <c r="C71" s="41"/>
      <c r="D71" s="41"/>
      <c r="E71" s="41"/>
    </row>
    <row r="72" spans="2:7" x14ac:dyDescent="0.3">
      <c r="B72" s="41"/>
      <c r="C72" s="41"/>
      <c r="D72" s="41"/>
      <c r="E72" s="41"/>
    </row>
    <row r="73" spans="2:7" x14ac:dyDescent="0.3">
      <c r="B73" s="41"/>
      <c r="C73" s="41"/>
      <c r="D73" s="41"/>
      <c r="E73" s="41"/>
    </row>
    <row r="74" spans="2:7" x14ac:dyDescent="0.3">
      <c r="B74" s="41"/>
      <c r="C74" s="41"/>
      <c r="D74" s="41"/>
      <c r="E74" s="41"/>
    </row>
    <row r="75" spans="2:7" x14ac:dyDescent="0.3">
      <c r="B75" s="41"/>
      <c r="C75" s="41"/>
      <c r="D75" s="41"/>
      <c r="E75" s="41"/>
    </row>
    <row r="76" spans="2:7" x14ac:dyDescent="0.3">
      <c r="B76" s="41"/>
      <c r="C76" s="41"/>
      <c r="D76" s="41"/>
      <c r="E76" s="41"/>
    </row>
    <row r="115" spans="2:3" ht="24" x14ac:dyDescent="0.35">
      <c r="B115" s="32" t="s">
        <v>73</v>
      </c>
      <c r="C115" s="33">
        <f>F48+F56+C68</f>
        <v>940</v>
      </c>
    </row>
    <row r="116" spans="2:3" ht="24" x14ac:dyDescent="0.35">
      <c r="B116" s="32" t="s">
        <v>74</v>
      </c>
      <c r="C116" s="33">
        <f>C115/100</f>
        <v>9.4</v>
      </c>
    </row>
  </sheetData>
  <mergeCells count="37">
    <mergeCell ref="B11:C11"/>
    <mergeCell ref="B8:C8"/>
    <mergeCell ref="B9:C9"/>
    <mergeCell ref="B10:C10"/>
    <mergeCell ref="B17:C17"/>
    <mergeCell ref="B18:C18"/>
    <mergeCell ref="B20:C20"/>
    <mergeCell ref="B12:C12"/>
    <mergeCell ref="B13:C13"/>
    <mergeCell ref="B14:C14"/>
    <mergeCell ref="B15:C15"/>
    <mergeCell ref="B16:C16"/>
    <mergeCell ref="B21:C21"/>
    <mergeCell ref="B29:C29"/>
    <mergeCell ref="B30:C30"/>
    <mergeCell ref="B23:C23"/>
    <mergeCell ref="B24:C24"/>
    <mergeCell ref="B25:C25"/>
    <mergeCell ref="B26:C26"/>
    <mergeCell ref="B27:C27"/>
    <mergeCell ref="B28:C28"/>
    <mergeCell ref="B5:G5"/>
    <mergeCell ref="B6:C6"/>
    <mergeCell ref="B7:C7"/>
    <mergeCell ref="B40:C40"/>
    <mergeCell ref="E41:F41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22:C22"/>
    <mergeCell ref="B19:C19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  <rowBreaks count="1" manualBreakCount="1">
    <brk id="28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zoomScale="70" zoomScaleNormal="70" workbookViewId="0">
      <selection activeCell="C20" sqref="C20"/>
    </sheetView>
  </sheetViews>
  <sheetFormatPr defaultRowHeight="16.5" x14ac:dyDescent="0.3"/>
  <cols>
    <col min="2" max="2" width="36.625" customWidth="1"/>
    <col min="3" max="3" width="40.5" customWidth="1"/>
    <col min="4" max="4" width="32.5" customWidth="1"/>
    <col min="5" max="5" width="31.875" customWidth="1"/>
    <col min="6" max="6" width="52.875" customWidth="1"/>
  </cols>
  <sheetData>
    <row r="2" spans="2:6" ht="24" x14ac:dyDescent="0.35">
      <c r="B2" s="5" t="s">
        <v>78</v>
      </c>
      <c r="D2" s="20"/>
    </row>
    <row r="3" spans="2:6" x14ac:dyDescent="0.3">
      <c r="F3" t="s">
        <v>91</v>
      </c>
    </row>
    <row r="4" spans="2:6" ht="28.5" x14ac:dyDescent="0.4">
      <c r="B4" s="10" t="s">
        <v>18</v>
      </c>
      <c r="C4" s="11" t="s">
        <v>38</v>
      </c>
      <c r="D4" s="11" t="s">
        <v>75</v>
      </c>
      <c r="E4" s="11" t="s">
        <v>76</v>
      </c>
      <c r="F4" t="s">
        <v>95</v>
      </c>
    </row>
    <row r="5" spans="2:6" ht="28.5" x14ac:dyDescent="0.4">
      <c r="B5" s="11" t="s">
        <v>19</v>
      </c>
      <c r="C5" s="14"/>
      <c r="D5" s="12"/>
      <c r="E5" s="11"/>
    </row>
    <row r="6" spans="2:6" ht="28.5" x14ac:dyDescent="0.4">
      <c r="B6" s="11" t="s">
        <v>20</v>
      </c>
      <c r="C6" s="14"/>
      <c r="D6" s="12"/>
      <c r="E6" s="11"/>
    </row>
    <row r="7" spans="2:6" ht="28.5" x14ac:dyDescent="0.4">
      <c r="B7" s="11" t="s">
        <v>21</v>
      </c>
      <c r="C7" s="14"/>
      <c r="D7" s="12"/>
      <c r="E7" s="11"/>
    </row>
    <row r="8" spans="2:6" ht="28.5" x14ac:dyDescent="0.4">
      <c r="B8" s="11" t="s">
        <v>22</v>
      </c>
      <c r="C8" s="14"/>
      <c r="D8" s="12"/>
      <c r="E8" s="11"/>
    </row>
    <row r="9" spans="2:6" ht="28.5" x14ac:dyDescent="0.4">
      <c r="B9" s="11"/>
      <c r="C9" s="11"/>
      <c r="D9" s="12">
        <f>SUM(D5:D8)</f>
        <v>0</v>
      </c>
      <c r="E9" s="23">
        <f>D9/100</f>
        <v>0</v>
      </c>
    </row>
    <row r="11" spans="2:6" ht="28.5" x14ac:dyDescent="0.4">
      <c r="B11" s="10" t="s">
        <v>31</v>
      </c>
      <c r="C11" s="11" t="s">
        <v>38</v>
      </c>
      <c r="D11" s="11" t="s">
        <v>76</v>
      </c>
      <c r="E11" s="11" t="s">
        <v>30</v>
      </c>
    </row>
    <row r="12" spans="2:6" ht="28.5" x14ac:dyDescent="0.4">
      <c r="B12" s="11" t="s">
        <v>18</v>
      </c>
      <c r="C12" s="24"/>
      <c r="D12" s="12"/>
      <c r="E12" s="11"/>
      <c r="F12" t="s">
        <v>96</v>
      </c>
    </row>
    <row r="13" spans="2:6" ht="28.5" x14ac:dyDescent="0.4">
      <c r="B13" s="11" t="s">
        <v>34</v>
      </c>
      <c r="C13" s="24"/>
      <c r="D13" s="12"/>
      <c r="E13" s="11"/>
      <c r="F13" t="s">
        <v>94</v>
      </c>
    </row>
    <row r="14" spans="2:6" ht="28.5" x14ac:dyDescent="0.4">
      <c r="B14" s="11" t="s">
        <v>33</v>
      </c>
      <c r="C14" s="11"/>
      <c r="D14" s="12"/>
      <c r="E14" s="11"/>
    </row>
    <row r="15" spans="2:6" ht="67.5" customHeight="1" x14ac:dyDescent="0.4">
      <c r="B15" s="11" t="s">
        <v>35</v>
      </c>
      <c r="C15" s="11" t="s">
        <v>36</v>
      </c>
      <c r="D15" s="12"/>
      <c r="E15" s="12"/>
      <c r="F15" s="30" t="s">
        <v>92</v>
      </c>
    </row>
    <row r="16" spans="2:6" ht="41.25" x14ac:dyDescent="0.4">
      <c r="B16" s="11" t="s">
        <v>37</v>
      </c>
      <c r="C16" s="25" t="s">
        <v>80</v>
      </c>
      <c r="D16" s="12"/>
      <c r="E16" s="12"/>
      <c r="F16" t="s">
        <v>93</v>
      </c>
    </row>
    <row r="17" spans="2:6" ht="28.5" x14ac:dyDescent="0.4">
      <c r="B17" s="34" t="s">
        <v>77</v>
      </c>
      <c r="C17" s="35"/>
      <c r="D17" s="36">
        <f>SUM(D12,D15)/(1-10%-15%)</f>
        <v>0</v>
      </c>
      <c r="E17" s="12"/>
      <c r="F17" t="s">
        <v>97</v>
      </c>
    </row>
    <row r="18" spans="2:6" x14ac:dyDescent="0.3">
      <c r="F18" s="31"/>
    </row>
  </sheetData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opLeftCell="A10" zoomScale="70" zoomScaleNormal="70" workbookViewId="0">
      <selection activeCell="C15" sqref="C15"/>
    </sheetView>
  </sheetViews>
  <sheetFormatPr defaultRowHeight="16.5" x14ac:dyDescent="0.3"/>
  <cols>
    <col min="2" max="2" width="62.5" customWidth="1"/>
    <col min="3" max="3" width="38.875" customWidth="1"/>
    <col min="4" max="4" width="29.25" customWidth="1"/>
    <col min="5" max="5" width="31.875" customWidth="1"/>
    <col min="6" max="6" width="39.875" customWidth="1"/>
    <col min="7" max="7" width="39.5" customWidth="1"/>
  </cols>
  <sheetData>
    <row r="2" spans="2:7" ht="22.5" x14ac:dyDescent="0.3">
      <c r="B2" s="5" t="s">
        <v>79</v>
      </c>
    </row>
    <row r="5" spans="2:7" ht="28.5" x14ac:dyDescent="0.4">
      <c r="B5" s="11" t="s">
        <v>106</v>
      </c>
    </row>
    <row r="8" spans="2:7" ht="28.5" x14ac:dyDescent="0.4">
      <c r="B8" s="11" t="s">
        <v>103</v>
      </c>
      <c r="C8" s="11" t="s">
        <v>104</v>
      </c>
      <c r="D8" s="11" t="s">
        <v>100</v>
      </c>
      <c r="E8" s="11" t="s">
        <v>101</v>
      </c>
      <c r="F8" s="11" t="s">
        <v>102</v>
      </c>
      <c r="G8" s="39" t="s">
        <v>105</v>
      </c>
    </row>
    <row r="9" spans="2:7" x14ac:dyDescent="0.3">
      <c r="B9" s="27"/>
      <c r="C9" s="27"/>
      <c r="D9" s="27"/>
      <c r="E9" s="27"/>
      <c r="F9" s="27"/>
      <c r="G9" s="27"/>
    </row>
    <row r="10" spans="2:7" x14ac:dyDescent="0.3">
      <c r="B10" s="27"/>
      <c r="C10" s="27"/>
      <c r="D10" s="27"/>
      <c r="E10" s="27"/>
      <c r="F10" s="27"/>
      <c r="G10" s="27"/>
    </row>
    <row r="11" spans="2:7" x14ac:dyDescent="0.3">
      <c r="B11" s="27"/>
      <c r="C11" s="27"/>
      <c r="D11" s="27"/>
      <c r="E11" s="27"/>
      <c r="F11" s="27"/>
      <c r="G11" s="27"/>
    </row>
    <row r="16" spans="2:7" ht="28.5" x14ac:dyDescent="0.4">
      <c r="B16" s="11" t="s">
        <v>107</v>
      </c>
    </row>
    <row r="18" spans="2:6" ht="48.75" customHeight="1" x14ac:dyDescent="0.4">
      <c r="B18" s="10" t="s">
        <v>31</v>
      </c>
      <c r="C18" s="11" t="s">
        <v>38</v>
      </c>
      <c r="D18" s="11" t="s">
        <v>76</v>
      </c>
      <c r="E18" s="11" t="s">
        <v>30</v>
      </c>
      <c r="F18" s="37" t="s">
        <v>91</v>
      </c>
    </row>
    <row r="19" spans="2:6" ht="28.5" x14ac:dyDescent="0.4">
      <c r="B19" s="10" t="s">
        <v>39</v>
      </c>
      <c r="C19" s="11"/>
      <c r="D19" s="11"/>
      <c r="E19" s="11"/>
      <c r="F19" t="s">
        <v>98</v>
      </c>
    </row>
    <row r="20" spans="2:6" ht="28.5" x14ac:dyDescent="0.4">
      <c r="B20" s="11" t="s">
        <v>18</v>
      </c>
      <c r="C20" s="14"/>
      <c r="D20" s="11"/>
      <c r="E20" s="11"/>
    </row>
    <row r="21" spans="2:6" ht="28.5" x14ac:dyDescent="0.4">
      <c r="B21" s="11" t="s">
        <v>32</v>
      </c>
      <c r="C21" s="13"/>
      <c r="D21" s="11"/>
      <c r="E21" s="11"/>
    </row>
    <row r="22" spans="2:6" ht="67.5" x14ac:dyDescent="0.4">
      <c r="B22" s="11" t="s">
        <v>33</v>
      </c>
      <c r="C22" s="13"/>
      <c r="D22" s="23"/>
      <c r="E22" s="12"/>
      <c r="F22" s="30" t="s">
        <v>92</v>
      </c>
    </row>
    <row r="23" spans="2:6" ht="28.5" x14ac:dyDescent="0.4">
      <c r="B23" s="11" t="s">
        <v>37</v>
      </c>
      <c r="C23" s="13"/>
      <c r="D23" s="11"/>
      <c r="E23" s="12"/>
    </row>
    <row r="24" spans="2:6" ht="28.5" x14ac:dyDescent="0.4">
      <c r="B24" s="11"/>
      <c r="C24" s="13"/>
      <c r="D24" s="11"/>
      <c r="E24" s="12"/>
    </row>
    <row r="26" spans="2:6" ht="28.5" x14ac:dyDescent="0.4">
      <c r="B26" s="10" t="s">
        <v>18</v>
      </c>
      <c r="C26" s="11"/>
      <c r="D26" s="11" t="s">
        <v>76</v>
      </c>
      <c r="E26" s="11" t="s">
        <v>75</v>
      </c>
      <c r="F26" s="30" t="s">
        <v>99</v>
      </c>
    </row>
    <row r="27" spans="2:6" ht="28.5" x14ac:dyDescent="0.4">
      <c r="B27" s="11" t="s">
        <v>19</v>
      </c>
      <c r="C27" s="13"/>
      <c r="D27" s="12">
        <f>C27*$D$20</f>
        <v>0</v>
      </c>
      <c r="E27" s="23">
        <f>D27*100</f>
        <v>0</v>
      </c>
    </row>
    <row r="28" spans="2:6" ht="28.5" x14ac:dyDescent="0.4">
      <c r="B28" s="11" t="s">
        <v>20</v>
      </c>
      <c r="C28" s="13"/>
      <c r="D28" s="12">
        <f>C28*$D$20</f>
        <v>0</v>
      </c>
      <c r="E28" s="23">
        <f>D28*100</f>
        <v>0</v>
      </c>
    </row>
    <row r="29" spans="2:6" ht="28.5" x14ac:dyDescent="0.4">
      <c r="B29" s="11" t="s">
        <v>21</v>
      </c>
      <c r="C29" s="13"/>
      <c r="D29" s="12">
        <f>C29*$D$20</f>
        <v>0</v>
      </c>
      <c r="E29" s="23">
        <f>D29*100</f>
        <v>0</v>
      </c>
    </row>
    <row r="30" spans="2:6" ht="28.5" x14ac:dyDescent="0.4">
      <c r="B30" s="11" t="s">
        <v>22</v>
      </c>
      <c r="C30" s="13"/>
      <c r="D30" s="12">
        <f>C30*$D$20</f>
        <v>0</v>
      </c>
      <c r="E30" s="23">
        <f>D30*100</f>
        <v>0</v>
      </c>
    </row>
    <row r="31" spans="2:6" ht="28.5" x14ac:dyDescent="0.4">
      <c r="B31" s="11"/>
      <c r="C31" s="11"/>
      <c r="D31" s="11"/>
      <c r="E31" s="11"/>
    </row>
  </sheetData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45" zoomScaleNormal="145" workbookViewId="0">
      <selection activeCell="A9" sqref="A9"/>
    </sheetView>
  </sheetViews>
  <sheetFormatPr defaultRowHeight="16.5" x14ac:dyDescent="0.3"/>
  <cols>
    <col min="1" max="1" width="26.375" customWidth="1"/>
    <col min="2" max="2" width="14" customWidth="1"/>
    <col min="3" max="3" width="13" customWidth="1"/>
    <col min="4" max="4" width="8.875" customWidth="1"/>
    <col min="5" max="5" width="24.75" customWidth="1"/>
  </cols>
  <sheetData>
    <row r="1" spans="1:5" ht="20.25" x14ac:dyDescent="0.3">
      <c r="A1" s="91" t="s">
        <v>81</v>
      </c>
      <c r="B1" s="91"/>
      <c r="C1" s="91"/>
      <c r="D1" s="91"/>
      <c r="E1" s="91"/>
    </row>
    <row r="2" spans="1:5" x14ac:dyDescent="0.3">
      <c r="A2" t="s">
        <v>85</v>
      </c>
    </row>
    <row r="4" spans="1:5" x14ac:dyDescent="0.3">
      <c r="A4" s="27" t="s">
        <v>82</v>
      </c>
      <c r="B4" s="27" t="s">
        <v>83</v>
      </c>
      <c r="C4" s="27" t="s">
        <v>84</v>
      </c>
    </row>
    <row r="5" spans="1:5" x14ac:dyDescent="0.3">
      <c r="A5" s="38" t="s">
        <v>120</v>
      </c>
      <c r="B5" s="27"/>
      <c r="C5" s="29"/>
    </row>
    <row r="6" spans="1:5" x14ac:dyDescent="0.3">
      <c r="A6" s="27" t="s">
        <v>121</v>
      </c>
      <c r="B6" s="27"/>
      <c r="C6" s="29"/>
    </row>
    <row r="7" spans="1:5" x14ac:dyDescent="0.3">
      <c r="A7" s="27" t="s">
        <v>122</v>
      </c>
      <c r="B7" s="27"/>
      <c r="C7" s="29"/>
    </row>
    <row r="8" spans="1:5" x14ac:dyDescent="0.3">
      <c r="A8" s="27" t="s">
        <v>123</v>
      </c>
      <c r="B8" s="27"/>
      <c r="C8" s="29"/>
    </row>
    <row r="9" spans="1:5" x14ac:dyDescent="0.3">
      <c r="A9" s="27"/>
      <c r="B9" s="27"/>
      <c r="C9" s="29"/>
    </row>
    <row r="10" spans="1:5" x14ac:dyDescent="0.3">
      <c r="A10" s="27"/>
      <c r="B10" s="27"/>
      <c r="C10" s="29"/>
    </row>
    <row r="11" spans="1:5" x14ac:dyDescent="0.3">
      <c r="A11" s="27"/>
      <c r="B11" s="27"/>
      <c r="C11" s="29"/>
    </row>
    <row r="12" spans="1:5" x14ac:dyDescent="0.3">
      <c r="A12" s="27"/>
      <c r="B12" s="27"/>
      <c r="C12" s="29"/>
    </row>
    <row r="13" spans="1:5" x14ac:dyDescent="0.3">
      <c r="A13" s="27"/>
      <c r="B13" s="27"/>
      <c r="C13" s="29"/>
    </row>
    <row r="14" spans="1:5" x14ac:dyDescent="0.3">
      <c r="A14" s="27"/>
      <c r="B14" s="27"/>
      <c r="C14" s="29"/>
    </row>
    <row r="15" spans="1:5" x14ac:dyDescent="0.3">
      <c r="A15" s="27"/>
      <c r="B15" s="27"/>
      <c r="C15" s="29"/>
    </row>
    <row r="16" spans="1:5" x14ac:dyDescent="0.3">
      <c r="A16" s="27"/>
      <c r="B16" s="27"/>
      <c r="C16" s="29"/>
    </row>
    <row r="17" spans="1:3" x14ac:dyDescent="0.3">
      <c r="A17" s="27"/>
      <c r="B17" s="27"/>
      <c r="C17" s="29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topLeftCell="A7" zoomScale="60" zoomScaleNormal="60" workbookViewId="0">
      <selection activeCell="E39" sqref="E39"/>
    </sheetView>
  </sheetViews>
  <sheetFormatPr defaultRowHeight="16.5" x14ac:dyDescent="0.3"/>
  <cols>
    <col min="2" max="2" width="55.375" customWidth="1"/>
    <col min="3" max="3" width="33" customWidth="1"/>
    <col min="4" max="4" width="15.375" customWidth="1"/>
    <col min="5" max="5" width="18.375" customWidth="1"/>
    <col min="6" max="6" width="21.625" customWidth="1"/>
    <col min="7" max="7" width="11.75" customWidth="1"/>
  </cols>
  <sheetData>
    <row r="1" spans="2:6" ht="29.25" x14ac:dyDescent="0.35">
      <c r="B1" s="26" t="s">
        <v>62</v>
      </c>
    </row>
    <row r="2" spans="2:6" ht="25.5" x14ac:dyDescent="0.35">
      <c r="B2" s="15" t="s">
        <v>63</v>
      </c>
      <c r="C2" s="20" t="s">
        <v>65</v>
      </c>
    </row>
    <row r="3" spans="2:6" ht="51" x14ac:dyDescent="0.35">
      <c r="B3" s="22" t="s">
        <v>64</v>
      </c>
      <c r="C3" s="20">
        <v>100</v>
      </c>
    </row>
    <row r="4" spans="2:6" ht="25.5" x14ac:dyDescent="0.35">
      <c r="B4" s="22"/>
    </row>
    <row r="5" spans="2:6" ht="18.75" x14ac:dyDescent="0.3">
      <c r="B5" s="3" t="s">
        <v>66</v>
      </c>
    </row>
    <row r="6" spans="2:6" ht="24" x14ac:dyDescent="0.35">
      <c r="B6" s="4" t="s">
        <v>17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" x14ac:dyDescent="0.35">
      <c r="B7" s="1" t="s">
        <v>0</v>
      </c>
      <c r="C7" s="1" t="s">
        <v>8</v>
      </c>
      <c r="D7" s="2">
        <v>3.59</v>
      </c>
      <c r="E7" s="1">
        <f>100/4</f>
        <v>25</v>
      </c>
      <c r="F7" s="16">
        <f>E7*D7</f>
        <v>89.75</v>
      </c>
    </row>
    <row r="8" spans="2:6" ht="24" x14ac:dyDescent="0.35">
      <c r="B8" s="1" t="s">
        <v>6</v>
      </c>
      <c r="C8" s="1" t="s">
        <v>7</v>
      </c>
      <c r="D8" s="2">
        <v>28.5</v>
      </c>
      <c r="E8" s="1">
        <v>2</v>
      </c>
      <c r="F8" s="16">
        <f>D8*E8</f>
        <v>57</v>
      </c>
    </row>
    <row r="9" spans="2:6" ht="24" x14ac:dyDescent="0.35">
      <c r="B9" s="1" t="s">
        <v>9</v>
      </c>
      <c r="C9" s="1" t="s">
        <v>10</v>
      </c>
      <c r="D9" s="2">
        <v>7.8</v>
      </c>
      <c r="E9" s="1">
        <f>100/10</f>
        <v>10</v>
      </c>
      <c r="F9" s="16">
        <f>E9*D9</f>
        <v>78</v>
      </c>
    </row>
    <row r="10" spans="2:6" ht="24" x14ac:dyDescent="0.35">
      <c r="B10" s="1" t="s">
        <v>13</v>
      </c>
      <c r="C10" s="1" t="s">
        <v>14</v>
      </c>
      <c r="D10" s="2">
        <v>10.58</v>
      </c>
      <c r="E10" s="1">
        <v>1</v>
      </c>
      <c r="F10" s="16">
        <f>E10*D10</f>
        <v>10.58</v>
      </c>
    </row>
    <row r="11" spans="2:6" ht="24" x14ac:dyDescent="0.35">
      <c r="B11" s="1" t="s">
        <v>15</v>
      </c>
      <c r="C11" s="1" t="s">
        <v>14</v>
      </c>
      <c r="D11" s="2">
        <v>7.19</v>
      </c>
      <c r="E11" s="1">
        <v>1</v>
      </c>
      <c r="F11" s="16">
        <f>E11*D11</f>
        <v>7.19</v>
      </c>
    </row>
    <row r="12" spans="2:6" ht="24" x14ac:dyDescent="0.35">
      <c r="B12" s="1" t="s">
        <v>1</v>
      </c>
      <c r="C12" s="1" t="s">
        <v>16</v>
      </c>
      <c r="D12" s="2">
        <v>9.89</v>
      </c>
      <c r="E12" s="1">
        <v>1</v>
      </c>
      <c r="F12" s="16">
        <f>E12*D12</f>
        <v>9.89</v>
      </c>
    </row>
    <row r="13" spans="2:6" ht="24" x14ac:dyDescent="0.35">
      <c r="B13" s="1" t="s">
        <v>11</v>
      </c>
      <c r="C13" s="1" t="s">
        <v>12</v>
      </c>
      <c r="D13" s="2">
        <v>40</v>
      </c>
      <c r="E13" s="1">
        <v>1</v>
      </c>
      <c r="F13" s="2">
        <f>E13*D13</f>
        <v>40</v>
      </c>
    </row>
    <row r="14" spans="2:6" ht="24" x14ac:dyDescent="0.35">
      <c r="B14" s="1"/>
      <c r="C14" s="1"/>
      <c r="D14" s="2"/>
      <c r="E14" s="1" t="s">
        <v>67</v>
      </c>
      <c r="F14" s="2">
        <f>SUM(F7:F13)</f>
        <v>292.41000000000003</v>
      </c>
    </row>
    <row r="16" spans="2:6" ht="18.75" x14ac:dyDescent="0.3">
      <c r="B16" s="3" t="s">
        <v>20</v>
      </c>
    </row>
    <row r="17" spans="2:7" ht="24" x14ac:dyDescent="0.35">
      <c r="B17" s="6" t="s">
        <v>23</v>
      </c>
      <c r="C17" s="6" t="s">
        <v>2</v>
      </c>
      <c r="D17" s="6" t="s">
        <v>3</v>
      </c>
      <c r="E17" s="6" t="s">
        <v>4</v>
      </c>
      <c r="F17" s="6" t="s">
        <v>5</v>
      </c>
    </row>
    <row r="18" spans="2:7" ht="24" x14ac:dyDescent="0.35">
      <c r="B18" s="1" t="s">
        <v>24</v>
      </c>
      <c r="C18" s="1" t="s">
        <v>26</v>
      </c>
      <c r="D18" s="2">
        <v>3.7</v>
      </c>
      <c r="E18" s="1">
        <v>2</v>
      </c>
      <c r="F18" s="16">
        <f>E18*D18</f>
        <v>7.4</v>
      </c>
    </row>
    <row r="19" spans="2:7" ht="24" x14ac:dyDescent="0.35">
      <c r="B19" s="1" t="s">
        <v>25</v>
      </c>
      <c r="C19" s="1" t="s">
        <v>26</v>
      </c>
      <c r="D19" s="2">
        <v>3.4</v>
      </c>
      <c r="E19" s="1">
        <v>2</v>
      </c>
      <c r="F19" s="16">
        <f>E19*D19</f>
        <v>6.8</v>
      </c>
    </row>
    <row r="20" spans="2:7" ht="24" x14ac:dyDescent="0.35">
      <c r="B20" s="1"/>
      <c r="C20" s="1"/>
      <c r="D20" s="2"/>
      <c r="E20" s="1" t="s">
        <v>67</v>
      </c>
      <c r="F20" s="16">
        <f>SUM(F18:F19)</f>
        <v>14.2</v>
      </c>
    </row>
    <row r="22" spans="2:7" ht="24" x14ac:dyDescent="0.35">
      <c r="B22" s="3" t="s">
        <v>21</v>
      </c>
      <c r="C22" s="8" t="s">
        <v>87</v>
      </c>
      <c r="E22" s="8" t="s">
        <v>90</v>
      </c>
    </row>
    <row r="23" spans="2:7" ht="24" x14ac:dyDescent="0.35">
      <c r="B23" s="7" t="s">
        <v>27</v>
      </c>
      <c r="C23" s="7" t="s">
        <v>2</v>
      </c>
      <c r="D23" s="7" t="s">
        <v>3</v>
      </c>
      <c r="E23" s="7" t="s">
        <v>4</v>
      </c>
      <c r="F23" s="7" t="s">
        <v>5</v>
      </c>
    </row>
    <row r="24" spans="2:7" ht="24" x14ac:dyDescent="0.35">
      <c r="B24" s="1" t="s">
        <v>89</v>
      </c>
      <c r="C24" s="1" t="s">
        <v>28</v>
      </c>
      <c r="D24" s="2">
        <f>1200/22/8</f>
        <v>6.8181818181818183</v>
      </c>
      <c r="E24" s="1">
        <v>16</v>
      </c>
      <c r="F24" s="16">
        <f>E24*D24</f>
        <v>109.09090909090909</v>
      </c>
    </row>
    <row r="25" spans="2:7" ht="24" x14ac:dyDescent="0.35">
      <c r="B25" s="1" t="s">
        <v>88</v>
      </c>
      <c r="C25" s="1" t="s">
        <v>28</v>
      </c>
      <c r="D25" s="2">
        <f>1200/22/8</f>
        <v>6.8181818181818183</v>
      </c>
      <c r="E25" s="1">
        <v>6</v>
      </c>
      <c r="F25" s="16">
        <f>E25*D25</f>
        <v>40.909090909090907</v>
      </c>
    </row>
    <row r="26" spans="2:7" ht="24" x14ac:dyDescent="0.35">
      <c r="B26" s="1"/>
      <c r="C26" s="1"/>
      <c r="D26" s="2"/>
      <c r="E26" s="1"/>
      <c r="F26" s="18">
        <f>SUM(F24:F25)</f>
        <v>150</v>
      </c>
      <c r="G26" s="17"/>
    </row>
    <row r="28" spans="2:7" ht="24" x14ac:dyDescent="0.35">
      <c r="B28" s="3" t="s">
        <v>22</v>
      </c>
      <c r="C28" s="8"/>
    </row>
    <row r="29" spans="2:7" ht="24" x14ac:dyDescent="0.35">
      <c r="B29" s="9" t="s">
        <v>29</v>
      </c>
      <c r="C29" s="9"/>
      <c r="D29" s="9"/>
      <c r="E29" s="9"/>
      <c r="F29" s="9"/>
    </row>
    <row r="30" spans="2:7" ht="48" x14ac:dyDescent="0.35">
      <c r="B30" s="21" t="s">
        <v>68</v>
      </c>
      <c r="C30" s="2">
        <v>800</v>
      </c>
      <c r="D30" s="2"/>
      <c r="E30" s="1"/>
      <c r="F30" s="1"/>
    </row>
    <row r="31" spans="2:7" ht="24" x14ac:dyDescent="0.35">
      <c r="B31" s="1" t="s">
        <v>69</v>
      </c>
      <c r="C31" s="1">
        <v>2</v>
      </c>
      <c r="D31" s="2"/>
      <c r="E31" s="1"/>
      <c r="F31" s="1"/>
    </row>
    <row r="32" spans="2:7" ht="24" x14ac:dyDescent="0.35">
      <c r="B32" s="1" t="s">
        <v>70</v>
      </c>
      <c r="C32" s="2">
        <f>C30/C31</f>
        <v>400</v>
      </c>
      <c r="D32" s="2"/>
      <c r="E32" s="1"/>
      <c r="F32" s="1"/>
    </row>
    <row r="33" spans="2:6" ht="24" x14ac:dyDescent="0.35">
      <c r="B33" s="1" t="s">
        <v>71</v>
      </c>
      <c r="C33" s="16">
        <f>C32/12</f>
        <v>33.333333333333336</v>
      </c>
      <c r="D33" s="2"/>
      <c r="E33" s="1"/>
      <c r="F33" s="1"/>
    </row>
    <row r="34" spans="2:6" ht="24" x14ac:dyDescent="0.35">
      <c r="B34" s="1" t="s">
        <v>72</v>
      </c>
      <c r="C34" s="19">
        <f>C33/4.4</f>
        <v>7.5757575757575752</v>
      </c>
      <c r="D34" s="2"/>
      <c r="E34" s="1"/>
      <c r="F34" s="1"/>
    </row>
    <row r="37" spans="2:6" ht="24" x14ac:dyDescent="0.35">
      <c r="B37" s="32" t="s">
        <v>73</v>
      </c>
      <c r="C37" s="33">
        <f>F14+F20+F26+C34</f>
        <v>464.18575757575758</v>
      </c>
    </row>
    <row r="38" spans="2:6" ht="24" x14ac:dyDescent="0.35">
      <c r="B38" s="32" t="s">
        <v>74</v>
      </c>
      <c r="C38" s="33">
        <f>C37/100</f>
        <v>4.6418575757575757</v>
      </c>
    </row>
  </sheetData>
  <pageMargins left="0.511811024" right="0.511811024" top="0.78740157499999996" bottom="0.78740157499999996" header="0.31496062000000002" footer="0.31496062000000002"/>
  <pageSetup paperSize="9" scale="94" fitToHeight="0" orientation="landscape" verticalDpi="0" r:id="rId1"/>
  <rowBreaks count="1" manualBreakCount="1">
    <brk id="20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opLeftCell="A22" zoomScale="70" zoomScaleNormal="70" workbookViewId="0">
      <selection activeCell="E12" sqref="E12"/>
    </sheetView>
  </sheetViews>
  <sheetFormatPr defaultRowHeight="16.5" x14ac:dyDescent="0.3"/>
  <cols>
    <col min="2" max="2" width="36.625" customWidth="1"/>
    <col min="3" max="3" width="40.5" customWidth="1"/>
    <col min="4" max="4" width="32.5" customWidth="1"/>
    <col min="5" max="5" width="31.875" customWidth="1"/>
    <col min="6" max="6" width="52.875" customWidth="1"/>
  </cols>
  <sheetData>
    <row r="2" spans="2:6" ht="24" x14ac:dyDescent="0.35">
      <c r="B2" s="5" t="s">
        <v>78</v>
      </c>
      <c r="D2" s="20"/>
    </row>
    <row r="3" spans="2:6" x14ac:dyDescent="0.3">
      <c r="F3" t="s">
        <v>91</v>
      </c>
    </row>
    <row r="4" spans="2:6" ht="28.5" x14ac:dyDescent="0.4">
      <c r="B4" s="10" t="s">
        <v>18</v>
      </c>
      <c r="C4" s="11" t="s">
        <v>38</v>
      </c>
      <c r="D4" s="11" t="s">
        <v>75</v>
      </c>
      <c r="E4" s="11" t="s">
        <v>76</v>
      </c>
      <c r="F4" t="s">
        <v>95</v>
      </c>
    </row>
    <row r="5" spans="2:6" ht="28.5" x14ac:dyDescent="0.4">
      <c r="B5" s="11" t="s">
        <v>19</v>
      </c>
      <c r="C5" s="14">
        <f>D5/$D$9</f>
        <v>0.62994177487722069</v>
      </c>
      <c r="D5" s="12">
        <f>'Ex. Custos e despesas'!F14</f>
        <v>292.41000000000003</v>
      </c>
      <c r="E5" s="11"/>
    </row>
    <row r="6" spans="2:6" ht="28.5" x14ac:dyDescent="0.4">
      <c r="B6" s="11" t="s">
        <v>20</v>
      </c>
      <c r="C6" s="14">
        <f>D6/$D$9</f>
        <v>3.0591201406437989E-2</v>
      </c>
      <c r="D6" s="12">
        <f>'Ex. Custos e despesas'!F20</f>
        <v>14.2</v>
      </c>
      <c r="E6" s="11"/>
    </row>
    <row r="7" spans="2:6" ht="28.5" x14ac:dyDescent="0.4">
      <c r="B7" s="11" t="s">
        <v>21</v>
      </c>
      <c r="C7" s="14">
        <f>D7/$D$9</f>
        <v>0.32314649372997878</v>
      </c>
      <c r="D7" s="12">
        <f>'Ex. Custos e despesas'!F26</f>
        <v>150</v>
      </c>
      <c r="E7" s="11"/>
    </row>
    <row r="8" spans="2:6" ht="28.5" x14ac:dyDescent="0.4">
      <c r="B8" s="11" t="s">
        <v>22</v>
      </c>
      <c r="C8" s="14">
        <f>D8/$D$9</f>
        <v>1.6320529986362565E-2</v>
      </c>
      <c r="D8" s="12">
        <f>'Ex. Custos e despesas'!C34</f>
        <v>7.5757575757575752</v>
      </c>
      <c r="E8" s="11"/>
    </row>
    <row r="9" spans="2:6" ht="28.5" x14ac:dyDescent="0.4">
      <c r="B9" s="11"/>
      <c r="C9" s="11"/>
      <c r="D9" s="12">
        <f>SUM(D5:D8)</f>
        <v>464.18575757575758</v>
      </c>
      <c r="E9" s="23">
        <f>D9/100</f>
        <v>4.6418575757575757</v>
      </c>
    </row>
    <row r="11" spans="2:6" ht="28.5" x14ac:dyDescent="0.4">
      <c r="B11" s="10" t="s">
        <v>31</v>
      </c>
      <c r="C11" s="11" t="s">
        <v>38</v>
      </c>
      <c r="D11" s="11" t="s">
        <v>76</v>
      </c>
      <c r="E11" s="11" t="s">
        <v>30</v>
      </c>
    </row>
    <row r="12" spans="2:6" ht="28.5" x14ac:dyDescent="0.4">
      <c r="B12" s="11" t="s">
        <v>18</v>
      </c>
      <c r="C12" s="24">
        <f>D12/$D$17</f>
        <v>0.74034342853718238</v>
      </c>
      <c r="D12" s="12">
        <f>E9</f>
        <v>4.6418575757575757</v>
      </c>
      <c r="E12" s="11"/>
      <c r="F12" t="s">
        <v>96</v>
      </c>
    </row>
    <row r="13" spans="2:6" ht="28.5" x14ac:dyDescent="0.4">
      <c r="B13" s="11" t="s">
        <v>34</v>
      </c>
      <c r="C13" s="24">
        <f>D13/$D$17</f>
        <v>0.15</v>
      </c>
      <c r="D13" s="12">
        <f>D17*15%</f>
        <v>0.94048060606060613</v>
      </c>
      <c r="E13" s="11"/>
      <c r="F13" t="s">
        <v>94</v>
      </c>
    </row>
    <row r="14" spans="2:6" ht="28.5" x14ac:dyDescent="0.4">
      <c r="B14" s="11" t="s">
        <v>33</v>
      </c>
      <c r="C14" s="11"/>
      <c r="D14" s="12"/>
      <c r="E14" s="11"/>
    </row>
    <row r="15" spans="2:6" ht="67.5" customHeight="1" x14ac:dyDescent="0.4">
      <c r="B15" s="11" t="s">
        <v>35</v>
      </c>
      <c r="C15" s="11" t="s">
        <v>36</v>
      </c>
      <c r="D15" s="12">
        <f>(E15/22*3)/100</f>
        <v>6.0545454545454548E-2</v>
      </c>
      <c r="E15" s="12">
        <v>44.4</v>
      </c>
      <c r="F15" s="30" t="s">
        <v>92</v>
      </c>
    </row>
    <row r="16" spans="2:6" ht="41.25" x14ac:dyDescent="0.4">
      <c r="B16" s="11" t="s">
        <v>37</v>
      </c>
      <c r="C16" s="25" t="s">
        <v>80</v>
      </c>
      <c r="D16" s="12">
        <f>D17*10%</f>
        <v>0.62698707070707083</v>
      </c>
      <c r="E16" s="12"/>
      <c r="F16" t="s">
        <v>93</v>
      </c>
    </row>
    <row r="17" spans="2:6" ht="28.5" x14ac:dyDescent="0.4">
      <c r="B17" s="34" t="s">
        <v>77</v>
      </c>
      <c r="C17" s="35"/>
      <c r="D17" s="36">
        <f>SUM(D12,D15)/(1-10%-15%)</f>
        <v>6.2698707070707078</v>
      </c>
      <c r="E17" s="12"/>
      <c r="F17" t="s">
        <v>97</v>
      </c>
    </row>
    <row r="18" spans="2:6" x14ac:dyDescent="0.3">
      <c r="F18" s="31"/>
    </row>
  </sheetData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zoomScale="70" zoomScaleNormal="70" workbookViewId="0">
      <selection activeCell="D8" sqref="D8"/>
    </sheetView>
  </sheetViews>
  <sheetFormatPr defaultRowHeight="16.5" x14ac:dyDescent="0.3"/>
  <cols>
    <col min="2" max="2" width="50.25" customWidth="1"/>
    <col min="3" max="3" width="38.875" customWidth="1"/>
    <col min="4" max="4" width="25.875" customWidth="1"/>
    <col min="5" max="5" width="31.875" customWidth="1"/>
    <col min="6" max="6" width="39.875" customWidth="1"/>
  </cols>
  <sheetData>
    <row r="2" spans="2:6" ht="22.5" x14ac:dyDescent="0.3">
      <c r="B2" s="5" t="s">
        <v>79</v>
      </c>
    </row>
    <row r="4" spans="2:6" ht="28.5" x14ac:dyDescent="0.4">
      <c r="B4" s="10" t="s">
        <v>31</v>
      </c>
      <c r="C4" s="11" t="s">
        <v>38</v>
      </c>
      <c r="D4" s="11" t="s">
        <v>76</v>
      </c>
      <c r="E4" s="11" t="s">
        <v>30</v>
      </c>
      <c r="F4" s="37" t="s">
        <v>91</v>
      </c>
    </row>
    <row r="5" spans="2:6" ht="28.5" x14ac:dyDescent="0.4">
      <c r="B5" s="10" t="s">
        <v>39</v>
      </c>
      <c r="C5" s="11"/>
      <c r="D5" s="11">
        <v>8</v>
      </c>
      <c r="E5" s="11"/>
      <c r="F5" t="s">
        <v>98</v>
      </c>
    </row>
    <row r="6" spans="2:6" ht="28.5" x14ac:dyDescent="0.4">
      <c r="B6" s="11" t="s">
        <v>18</v>
      </c>
      <c r="C6" s="14">
        <f>1-SUM(C7:C9)</f>
        <v>0.75</v>
      </c>
      <c r="D6" s="11">
        <f>C6*$D$5</f>
        <v>6</v>
      </c>
      <c r="E6" s="11"/>
    </row>
    <row r="7" spans="2:6" ht="28.5" x14ac:dyDescent="0.4">
      <c r="B7" s="11" t="s">
        <v>32</v>
      </c>
      <c r="C7" s="13">
        <v>0.15</v>
      </c>
      <c r="D7" s="11">
        <f t="shared" ref="D7:D9" si="0">C7*$D$5</f>
        <v>1.2</v>
      </c>
      <c r="E7" s="11"/>
    </row>
    <row r="8" spans="2:6" ht="67.5" x14ac:dyDescent="0.4">
      <c r="B8" s="11" t="s">
        <v>33</v>
      </c>
      <c r="C8" s="13">
        <v>0</v>
      </c>
      <c r="D8" s="23">
        <f>E8/22*3/100</f>
        <v>6.0545454545454548E-2</v>
      </c>
      <c r="E8" s="12">
        <v>44.4</v>
      </c>
      <c r="F8" s="30" t="s">
        <v>92</v>
      </c>
    </row>
    <row r="9" spans="2:6" ht="28.5" x14ac:dyDescent="0.4">
      <c r="B9" s="11" t="s">
        <v>37</v>
      </c>
      <c r="C9" s="13">
        <v>0.1</v>
      </c>
      <c r="D9" s="11">
        <f t="shared" si="0"/>
        <v>0.8</v>
      </c>
      <c r="E9" s="12"/>
    </row>
    <row r="10" spans="2:6" ht="28.5" x14ac:dyDescent="0.4">
      <c r="B10" s="11"/>
      <c r="C10" s="13">
        <f>SUM(C6:C9)</f>
        <v>1</v>
      </c>
      <c r="D10" s="11"/>
      <c r="E10" s="12"/>
    </row>
    <row r="12" spans="2:6" ht="28.5" x14ac:dyDescent="0.4">
      <c r="B12" s="10" t="s">
        <v>18</v>
      </c>
      <c r="C12" s="11"/>
      <c r="D12" s="11" t="s">
        <v>76</v>
      </c>
      <c r="E12" s="11" t="s">
        <v>75</v>
      </c>
      <c r="F12" s="30" t="s">
        <v>99</v>
      </c>
    </row>
    <row r="13" spans="2:6" ht="28.5" x14ac:dyDescent="0.4">
      <c r="B13" s="11" t="s">
        <v>19</v>
      </c>
      <c r="C13" s="13">
        <v>0.63</v>
      </c>
      <c r="D13" s="12">
        <f>C13*$D$6</f>
        <v>3.7800000000000002</v>
      </c>
      <c r="E13" s="23">
        <f>D13*100</f>
        <v>378</v>
      </c>
    </row>
    <row r="14" spans="2:6" ht="28.5" x14ac:dyDescent="0.4">
      <c r="B14" s="11" t="s">
        <v>20</v>
      </c>
      <c r="C14" s="13">
        <v>0.03</v>
      </c>
      <c r="D14" s="12">
        <f>C14*$D$6</f>
        <v>0.18</v>
      </c>
      <c r="E14" s="23">
        <f>D14*100</f>
        <v>18</v>
      </c>
    </row>
    <row r="15" spans="2:6" ht="28.5" x14ac:dyDescent="0.4">
      <c r="B15" s="11" t="s">
        <v>21</v>
      </c>
      <c r="C15" s="13">
        <v>0.32</v>
      </c>
      <c r="D15" s="12">
        <f>C15*$D$6</f>
        <v>1.92</v>
      </c>
      <c r="E15" s="23">
        <f>D15*100</f>
        <v>192</v>
      </c>
    </row>
    <row r="16" spans="2:6" ht="28.5" x14ac:dyDescent="0.4">
      <c r="B16" s="11" t="s">
        <v>22</v>
      </c>
      <c r="C16" s="13">
        <v>0.02</v>
      </c>
      <c r="D16" s="12">
        <f>C16*$D$6</f>
        <v>0.12</v>
      </c>
      <c r="E16" s="23">
        <f>D16*100</f>
        <v>12</v>
      </c>
    </row>
    <row r="17" spans="2:5" ht="28.5" x14ac:dyDescent="0.4">
      <c r="B17" s="11"/>
      <c r="C17" s="11"/>
      <c r="D17" s="11"/>
      <c r="E17" s="11"/>
    </row>
  </sheetData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Viab. Ambiental</vt:lpstr>
      <vt:lpstr>Viab. Social</vt:lpstr>
      <vt:lpstr>Custos e despesas</vt:lpstr>
      <vt:lpstr>Formação de Preços 1</vt:lpstr>
      <vt:lpstr>Formação de Preços 2</vt:lpstr>
      <vt:lpstr>Investimento e Atividades</vt:lpstr>
      <vt:lpstr>Ex. Custos e despesas</vt:lpstr>
      <vt:lpstr>Ex. Form. Preços 1</vt:lpstr>
      <vt:lpstr>Ex. Form. Preços 2</vt:lpstr>
      <vt:lpstr>Plan1</vt:lpstr>
      <vt:lpstr>'Custos e despesas'!Area_de_impressao</vt:lpstr>
      <vt:lpstr>'Ex. Custos e despesas'!Area_de_impressao</vt:lpstr>
      <vt:lpstr>'Ex. Form. Preços 1'!Area_de_impressao</vt:lpstr>
      <vt:lpstr>'Ex. Form. Preços 2'!Area_de_impressao</vt:lpstr>
      <vt:lpstr>'Formação de Preços 1'!Area_de_impressao</vt:lpstr>
      <vt:lpstr>'Formação de Preços 2'!Area_de_impressao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Jhennyfer Claverie Gonçalves</cp:lastModifiedBy>
  <cp:lastPrinted>2016-06-06T21:01:32Z</cp:lastPrinted>
  <dcterms:created xsi:type="dcterms:W3CDTF">2015-12-07T17:09:46Z</dcterms:created>
  <dcterms:modified xsi:type="dcterms:W3CDTF">2016-06-14T14:53:58Z</dcterms:modified>
</cp:coreProperties>
</file>